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F:\03.3 UFRWM\02 UFRWM\UFRWM3 FMod\"/>
    </mc:Choice>
  </mc:AlternateContent>
  <bookViews>
    <workbookView xWindow="0" yWindow="0" windowWidth="25200" windowHeight="10740"/>
  </bookViews>
  <sheets>
    <sheet name="Gegenstand" sheetId="29" r:id="rId1"/>
    <sheet name="Bewertung" sheetId="26" state="hidden" r:id="rId2"/>
  </sheets>
  <definedNames>
    <definedName name="Ankreuzen">Gegenstand!$CP$146:$CP$147</definedName>
    <definedName name="Buchstaben">Gegenstand!$CP$156:$CP$163</definedName>
    <definedName name="_xlnm.Print_Area" localSheetId="1">Bewertung!$A$1:$G$42</definedName>
    <definedName name="_xlnm.Print_Area" localSheetId="0">Gegenstand!$A$2:$AN$147</definedName>
    <definedName name="_xlnm.Print_Titles" localSheetId="0">Gegenstand!$2:$3</definedName>
    <definedName name="EK">Gegenstand!$C$70</definedName>
    <definedName name="GK">Gegenstand!$C$4</definedName>
    <definedName name="Operationen">Gegenstand!$CP$150:$CP$153</definedName>
    <definedName name="PMQI1">Gegenstand!$BY$146:$BY$165</definedName>
    <definedName name="PMQI2">Gegenstand!$BY$168:$BY$187</definedName>
    <definedName name="PMQI3">Gegenstand!$BY$190:$BY$209</definedName>
    <definedName name="PMQI4">Gegenstand!$BY$212:$BY$231</definedName>
    <definedName name="PMQI5">Gegenstand!$BY$234:$BY$253</definedName>
    <definedName name="PMQI6">Gegenstand!$BY$256:$BY$275</definedName>
    <definedName name="PMQI7">Gegenstand!$BY$278:$BY$297</definedName>
    <definedName name="PMQI8">Gegenstand!$BY$300:$BY$319</definedName>
    <definedName name="RLFPMQI1">Gegenstand!$CP$53:$CQ$57</definedName>
    <definedName name="RLFPMQI4">Gegenstand!$CP$45:$CQ$50</definedName>
    <definedName name="RLFPMQI9">Gegenstand!$CP$60:$CQ$63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47" i="29" l="1"/>
  <c r="AJ146" i="29"/>
  <c r="AL98" i="29" l="1"/>
  <c r="AL100" i="29"/>
  <c r="AL99" i="29"/>
  <c r="AL97" i="29"/>
  <c r="AL96" i="29"/>
  <c r="AL95" i="29"/>
  <c r="AR33" i="29" l="1"/>
  <c r="AS32" i="29"/>
  <c r="AR32" i="29"/>
  <c r="AQ33" i="29"/>
  <c r="AQ73" i="29" l="1"/>
  <c r="AQ111" i="29" l="1"/>
  <c r="AR111" i="29"/>
  <c r="AR104" i="29"/>
  <c r="AQ125" i="29"/>
  <c r="AQ118" i="29"/>
  <c r="AQ104" i="29"/>
  <c r="AQ77" i="29"/>
  <c r="AQ79" i="29"/>
  <c r="AQ81" i="29"/>
  <c r="AQ75" i="29"/>
  <c r="AQ27" i="29"/>
  <c r="AQ23" i="29"/>
  <c r="AQ17" i="29"/>
  <c r="AQ25" i="29"/>
  <c r="AQ19" i="29"/>
  <c r="AQ21" i="29"/>
  <c r="AR12" i="29"/>
  <c r="AQ14" i="29"/>
  <c r="AQ13" i="29"/>
  <c r="AQ12" i="29"/>
  <c r="AR34" i="29"/>
  <c r="AQ35" i="29"/>
  <c r="AQ34" i="29"/>
  <c r="AQ32" i="29"/>
  <c r="AQ31" i="29"/>
  <c r="DD205" i="29" l="1"/>
  <c r="DC205" i="29"/>
  <c r="DE205" i="29" s="1" a="1"/>
  <c r="DE205" i="29" s="1"/>
  <c r="DD204" i="29"/>
  <c r="DC204" i="29"/>
  <c r="DE204" i="29" s="1" a="1"/>
  <c r="DE204" i="29" s="1"/>
  <c r="DD203" i="29"/>
  <c r="DC203" i="29"/>
  <c r="DE203" i="29" s="1" a="1"/>
  <c r="DE203" i="29" s="1"/>
  <c r="DD202" i="29"/>
  <c r="DC202" i="29"/>
  <c r="DE202" i="29" s="1" a="1"/>
  <c r="DE202" i="29" s="1"/>
  <c r="DD201" i="29"/>
  <c r="DC201" i="29"/>
  <c r="DE201" i="29" s="1" a="1"/>
  <c r="DE201" i="29" s="1"/>
  <c r="DD200" i="29"/>
  <c r="DC200" i="29"/>
  <c r="DE200" i="29" s="1" a="1"/>
  <c r="DE200" i="29" s="1"/>
  <c r="DD199" i="29"/>
  <c r="DC199" i="29"/>
  <c r="DE199" i="29" s="1" a="1"/>
  <c r="DE199" i="29" s="1"/>
  <c r="DC191" i="29"/>
  <c r="DC192" i="29" s="1"/>
  <c r="DC193" i="29" s="1"/>
  <c r="DC194" i="29" l="1"/>
  <c r="DC195" i="29" l="1"/>
  <c r="DC196" i="29" l="1"/>
  <c r="DC197" i="29" l="1"/>
  <c r="DC198" i="29" l="1"/>
  <c r="DC206" i="29" l="1"/>
  <c r="DD194" i="29" l="1"/>
  <c r="DD191" i="29"/>
  <c r="DD196" i="29"/>
  <c r="DD193" i="29"/>
  <c r="DD197" i="29"/>
  <c r="DD198" i="29"/>
  <c r="DD195" i="29"/>
  <c r="DD192" i="29"/>
  <c r="DE194" i="29" l="1" a="1"/>
  <c r="DE194" i="29" s="1"/>
  <c r="DE192" i="29" a="1"/>
  <c r="DE192" i="29" s="1"/>
  <c r="DE198" i="29" a="1"/>
  <c r="DE198" i="29" s="1"/>
  <c r="DE195" i="29" a="1"/>
  <c r="DE195" i="29" s="1"/>
  <c r="DE197" i="29" a="1"/>
  <c r="DE197" i="29" s="1"/>
  <c r="DE193" i="29" a="1"/>
  <c r="DE193" i="29" s="1"/>
  <c r="DE196" i="29" a="1"/>
  <c r="DE196" i="29" s="1"/>
  <c r="DE191" i="29" a="1"/>
  <c r="DE191" i="29" s="1"/>
  <c r="CQ63" i="29" l="1"/>
  <c r="CR62" i="29"/>
  <c r="AR62" i="29" s="1"/>
  <c r="CQ62" i="29"/>
  <c r="CR61" i="29"/>
  <c r="AR61" i="29" s="1"/>
  <c r="CQ61" i="29"/>
  <c r="CR60" i="29"/>
  <c r="AR60" i="29" s="1"/>
  <c r="CQ60" i="29"/>
  <c r="CR63" i="29"/>
  <c r="AR63" i="29" s="1"/>
  <c r="BE63" i="29" l="1"/>
  <c r="BG209" i="29"/>
  <c r="BE62" i="29"/>
  <c r="BG203" i="29"/>
  <c r="BE61" i="29"/>
  <c r="BG193" i="29"/>
  <c r="BE60" i="29"/>
  <c r="BG192" i="29"/>
  <c r="BG251" i="29"/>
  <c r="BG250" i="29"/>
  <c r="BG252" i="29"/>
  <c r="BG249" i="29"/>
  <c r="BG247" i="29"/>
  <c r="BG246" i="29"/>
  <c r="BG244" i="29"/>
  <c r="BG242" i="29"/>
  <c r="BG240" i="29"/>
  <c r="BG239" i="29"/>
  <c r="BG237" i="29"/>
  <c r="BG235" i="29"/>
  <c r="BG234" i="29"/>
  <c r="BG263" i="29"/>
  <c r="BG262" i="29"/>
  <c r="BG261" i="29"/>
  <c r="BG260" i="29"/>
  <c r="BG271" i="29"/>
  <c r="BG268" i="29"/>
  <c r="BG267" i="29"/>
  <c r="BG272" i="29"/>
  <c r="BG257" i="29"/>
  <c r="BG256" i="29"/>
  <c r="BG275" i="29"/>
  <c r="BG265" i="29"/>
  <c r="BG264" i="29"/>
  <c r="BG259" i="29"/>
  <c r="BG190" i="29"/>
  <c r="BG197" i="29"/>
  <c r="BG196" i="29"/>
  <c r="BG170" i="29"/>
  <c r="BG169" i="29"/>
  <c r="BG186" i="29"/>
  <c r="BG179" i="29"/>
  <c r="BG177" i="29"/>
  <c r="BG175" i="29"/>
  <c r="BG174" i="29"/>
  <c r="BG160" i="29"/>
  <c r="BG163" i="29"/>
  <c r="BG146" i="29"/>
  <c r="BG164" i="29"/>
  <c r="BG159" i="29"/>
  <c r="BG158" i="29"/>
  <c r="BG156" i="29"/>
  <c r="BG155" i="29"/>
  <c r="BG154" i="29"/>
  <c r="BG152" i="29"/>
  <c r="BG150" i="29"/>
  <c r="BG149" i="29"/>
  <c r="BG148" i="29"/>
  <c r="CQ73" i="29"/>
  <c r="AL73" i="29" s="1"/>
  <c r="CQ79" i="29"/>
  <c r="AL79" i="29" s="1"/>
  <c r="CQ81" i="29"/>
  <c r="AL81" i="29" s="1"/>
  <c r="CQ77" i="29"/>
  <c r="CQ75" i="29"/>
  <c r="AQ97" i="29"/>
  <c r="AQ99" i="29"/>
  <c r="AQ98" i="29"/>
  <c r="AQ96" i="29"/>
  <c r="AQ95" i="29"/>
  <c r="AQ100" i="29"/>
  <c r="CR111" i="29"/>
  <c r="CR104" i="29"/>
  <c r="CQ104" i="29"/>
  <c r="CQ111" i="29"/>
  <c r="CQ118" i="29"/>
  <c r="CQ125" i="29"/>
  <c r="CQ141" i="29"/>
  <c r="AQ141" i="29" s="1"/>
  <c r="CQ140" i="29"/>
  <c r="AQ140" i="29" s="1"/>
  <c r="CQ139" i="29"/>
  <c r="AQ139" i="29" s="1"/>
  <c r="CQ138" i="29"/>
  <c r="AQ138" i="29" s="1"/>
  <c r="CQ97" i="29"/>
  <c r="CQ99" i="29"/>
  <c r="CQ98" i="29"/>
  <c r="CQ96" i="29"/>
  <c r="CQ95" i="29"/>
  <c r="CQ100" i="29"/>
  <c r="CQ91" i="29"/>
  <c r="AQ91" i="29" s="1"/>
  <c r="CQ90" i="29"/>
  <c r="AQ90" i="29" s="1"/>
  <c r="CQ89" i="29"/>
  <c r="AQ89" i="29" s="1"/>
  <c r="CQ88" i="29"/>
  <c r="AQ88" i="29" s="1"/>
  <c r="CQ132" i="29"/>
  <c r="AQ132" i="29" s="1"/>
  <c r="CQ133" i="29"/>
  <c r="AQ133" i="29" s="1"/>
  <c r="CQ134" i="29"/>
  <c r="AQ134" i="29" s="1"/>
  <c r="CQ135" i="29"/>
  <c r="AQ135" i="29" s="1"/>
  <c r="CQ131" i="29"/>
  <c r="AQ131" i="29" s="1"/>
  <c r="CQ85" i="29"/>
  <c r="AQ85" i="29" s="1"/>
  <c r="CQ84" i="29"/>
  <c r="AQ84" i="29" s="1"/>
  <c r="CQ7" i="29"/>
  <c r="CQ8" i="29"/>
  <c r="CQ38" i="29"/>
  <c r="CQ39" i="29"/>
  <c r="CQ40" i="29"/>
  <c r="CQ41" i="29"/>
  <c r="CQ42" i="29"/>
  <c r="AL118" i="29" l="1"/>
  <c r="AL132" i="29"/>
  <c r="AL125" i="29"/>
  <c r="AL85" i="29"/>
  <c r="AL91" i="29"/>
  <c r="AL89" i="29"/>
  <c r="AL140" i="29"/>
  <c r="AL141" i="29"/>
  <c r="AL138" i="29"/>
  <c r="AL139" i="29"/>
  <c r="AL131" i="29"/>
  <c r="AL135" i="29"/>
  <c r="AL88" i="29"/>
  <c r="AL104" i="29"/>
  <c r="AL77" i="29"/>
  <c r="AL90" i="29"/>
  <c r="AL111" i="29"/>
  <c r="AL134" i="29"/>
  <c r="AL84" i="29"/>
  <c r="AL133" i="29"/>
  <c r="AL75" i="29"/>
  <c r="CQ27" i="29"/>
  <c r="CQ23" i="29"/>
  <c r="CQ17" i="29"/>
  <c r="CQ25" i="29"/>
  <c r="CQ19" i="29"/>
  <c r="CQ21" i="29"/>
  <c r="AL17" i="29" l="1"/>
  <c r="AL147" i="29"/>
  <c r="AQ63" i="29"/>
  <c r="AQ62" i="29"/>
  <c r="AQ61" i="29"/>
  <c r="AQ60" i="29"/>
  <c r="CQ68" i="29"/>
  <c r="AQ68" i="29" s="1"/>
  <c r="CQ67" i="29"/>
  <c r="AQ67" i="29" s="1"/>
  <c r="CQ66" i="29"/>
  <c r="AQ66" i="29" s="1"/>
  <c r="AQ39" i="29"/>
  <c r="AQ40" i="29"/>
  <c r="AQ41" i="29"/>
  <c r="AQ42" i="29"/>
  <c r="AQ38" i="29"/>
  <c r="AQ8" i="29"/>
  <c r="AQ7" i="29"/>
  <c r="CQ14" i="29"/>
  <c r="AL14" i="29" s="1"/>
  <c r="CQ13" i="29"/>
  <c r="AL13" i="29" s="1"/>
  <c r="CR12" i="29"/>
  <c r="CQ12" i="29"/>
  <c r="CR11" i="29"/>
  <c r="AR11" i="29" s="1"/>
  <c r="CQ11" i="29"/>
  <c r="AQ11" i="29" s="1"/>
  <c r="AL11" i="29" s="1"/>
  <c r="CQ31" i="29"/>
  <c r="AL31" i="29" s="1"/>
  <c r="CR32" i="29"/>
  <c r="CQ32" i="29"/>
  <c r="AL32" i="29" s="1"/>
  <c r="CQ33" i="29"/>
  <c r="AL33" i="29" s="1"/>
  <c r="CR34" i="29"/>
  <c r="CQ34" i="29"/>
  <c r="CQ35" i="29"/>
  <c r="AL35" i="29" s="1"/>
  <c r="AL60" i="29" l="1"/>
  <c r="AL62" i="29"/>
  <c r="AL63" i="29"/>
  <c r="AL61" i="29"/>
  <c r="AL34" i="29"/>
  <c r="AL7" i="29"/>
  <c r="AL8" i="29"/>
  <c r="AL41" i="29"/>
  <c r="AL40" i="29"/>
  <c r="AL42" i="29"/>
  <c r="AL38" i="29"/>
  <c r="AL39" i="29"/>
  <c r="AL68" i="29"/>
  <c r="AL67" i="29"/>
  <c r="AL66" i="29"/>
  <c r="AL12" i="29"/>
  <c r="CX213" i="29"/>
  <c r="CX214" i="29" s="1"/>
  <c r="CX215" i="29" s="1"/>
  <c r="CY227" i="29"/>
  <c r="CX227" i="29"/>
  <c r="CZ227" i="29" s="1" a="1"/>
  <c r="CZ227" i="29" s="1"/>
  <c r="CY226" i="29"/>
  <c r="CX226" i="29"/>
  <c r="CZ226" i="29" s="1" a="1"/>
  <c r="CZ226" i="29" s="1"/>
  <c r="CX216" i="29" l="1"/>
  <c r="CX217" i="29" l="1"/>
  <c r="CY201" i="29"/>
  <c r="CY200" i="29"/>
  <c r="CX218" i="29" l="1"/>
  <c r="CX219" i="29" l="1"/>
  <c r="CX220" i="29" l="1"/>
  <c r="CX221" i="29" s="1"/>
  <c r="CX222" i="29" s="1"/>
  <c r="CX223" i="29" l="1"/>
  <c r="CX224" i="29" l="1"/>
  <c r="CX225" i="29" s="1"/>
  <c r="CX228" i="29" l="1"/>
  <c r="CY225" i="29" l="1"/>
  <c r="CR50" i="29"/>
  <c r="AR50" i="29" s="1"/>
  <c r="CR49" i="29"/>
  <c r="AR49" i="29" s="1"/>
  <c r="CR48" i="29"/>
  <c r="AR48" i="29" s="1"/>
  <c r="CY224" i="29"/>
  <c r="CY222" i="29"/>
  <c r="CY223" i="29"/>
  <c r="CY219" i="29"/>
  <c r="CY215" i="29"/>
  <c r="CY218" i="29"/>
  <c r="CY213" i="29"/>
  <c r="CY217" i="29"/>
  <c r="CY220" i="29"/>
  <c r="CY214" i="29"/>
  <c r="CY221" i="29"/>
  <c r="CY216" i="29"/>
  <c r="CZ225" i="29" l="1" a="1"/>
  <c r="CZ225" i="29" s="1"/>
  <c r="CZ214" i="29" a="1"/>
  <c r="CZ214" i="29" s="1"/>
  <c r="CZ217" i="29" a="1"/>
  <c r="CZ217" i="29" s="1"/>
  <c r="CZ221" i="29" a="1"/>
  <c r="CZ221" i="29" s="1"/>
  <c r="CZ218" i="29" a="1"/>
  <c r="CZ218" i="29" s="1"/>
  <c r="CZ220" i="29" a="1"/>
  <c r="CZ220" i="29" s="1"/>
  <c r="CZ215" i="29" a="1"/>
  <c r="CZ215" i="29" s="1"/>
  <c r="CZ219" i="29" a="1"/>
  <c r="CZ219" i="29" s="1"/>
  <c r="CZ223" i="29" a="1"/>
  <c r="CZ223" i="29" s="1"/>
  <c r="CZ213" i="29" a="1"/>
  <c r="CZ213" i="29" s="1"/>
  <c r="CZ222" i="29" a="1"/>
  <c r="CZ222" i="29" s="1"/>
  <c r="CZ216" i="29" a="1"/>
  <c r="CZ216" i="29" s="1"/>
  <c r="CZ224" i="29" a="1"/>
  <c r="CZ224" i="29" s="1"/>
  <c r="CR47" i="29" l="1"/>
  <c r="AR47" i="29" s="1"/>
  <c r="CR45" i="29"/>
  <c r="AR45" i="29" s="1"/>
  <c r="CR46" i="29"/>
  <c r="AR46" i="29" s="1"/>
  <c r="CQ49" i="29"/>
  <c r="CQ48" i="29"/>
  <c r="CQ47" i="29"/>
  <c r="CQ46" i="29"/>
  <c r="CQ45" i="29"/>
  <c r="AQ45" i="29" s="1"/>
  <c r="CQ50" i="29"/>
  <c r="BE50" i="29" l="1"/>
  <c r="AQ50" i="29"/>
  <c r="BE49" i="29"/>
  <c r="AQ49" i="29"/>
  <c r="BE48" i="29"/>
  <c r="AQ48" i="29"/>
  <c r="BE47" i="29"/>
  <c r="AQ47" i="29"/>
  <c r="BE46" i="29"/>
  <c r="AQ46" i="29"/>
  <c r="BE45" i="29"/>
  <c r="BG226" i="29"/>
  <c r="BG225" i="29"/>
  <c r="BG223" i="29"/>
  <c r="BG221" i="29"/>
  <c r="BG220" i="29"/>
  <c r="BG215" i="29"/>
  <c r="AL47" i="29" l="1"/>
  <c r="AL49" i="29"/>
  <c r="AL46" i="29"/>
  <c r="AL48" i="29"/>
  <c r="AL50" i="29"/>
  <c r="AL45" i="29"/>
  <c r="CY205" i="29"/>
  <c r="CY204" i="29"/>
  <c r="CY203" i="29"/>
  <c r="CY202" i="29"/>
  <c r="CX199" i="29"/>
  <c r="CX200" i="29"/>
  <c r="CZ200" i="29" s="1" a="1"/>
  <c r="CZ200" i="29" s="1"/>
  <c r="CX201" i="29"/>
  <c r="CZ201" i="29" s="1" a="1"/>
  <c r="CZ201" i="29" s="1"/>
  <c r="CX202" i="29"/>
  <c r="CZ202" i="29" s="1" a="1"/>
  <c r="CZ202" i="29" s="1"/>
  <c r="CX203" i="29"/>
  <c r="CZ203" i="29" s="1" a="1"/>
  <c r="CZ203" i="29" s="1"/>
  <c r="CX204" i="29"/>
  <c r="CZ204" i="29" s="1" a="1"/>
  <c r="CZ204" i="29" s="1"/>
  <c r="CX205" i="29"/>
  <c r="CZ205" i="29" s="1" a="1"/>
  <c r="CZ205" i="29" s="1"/>
  <c r="CX191" i="29"/>
  <c r="CX192" i="29" l="1"/>
  <c r="CX193" i="29" s="1"/>
  <c r="CX194" i="29" s="1"/>
  <c r="CX195" i="29" s="1"/>
  <c r="CX196" i="29" s="1"/>
  <c r="CX197" i="29" s="1"/>
  <c r="CX198" i="29" s="1"/>
  <c r="AO1" i="29"/>
  <c r="AG145" i="29"/>
  <c r="D145" i="29"/>
  <c r="CX206" i="29" l="1"/>
  <c r="AN146" i="29"/>
  <c r="AN147" i="29"/>
  <c r="AN143" i="29"/>
  <c r="CL143" i="29"/>
  <c r="CN143" i="29"/>
  <c r="BY299" i="29"/>
  <c r="BY277" i="29"/>
  <c r="BY255" i="29"/>
  <c r="BY233" i="29"/>
  <c r="BY211" i="29"/>
  <c r="BY189" i="29"/>
  <c r="BY167" i="29"/>
  <c r="BY145" i="29"/>
  <c r="CR57" i="29" l="1"/>
  <c r="CR56" i="29"/>
  <c r="CY199" i="29"/>
  <c r="CY192" i="29"/>
  <c r="CY191" i="29"/>
  <c r="CY194" i="29"/>
  <c r="CY198" i="29"/>
  <c r="CY197" i="29"/>
  <c r="CY196" i="29"/>
  <c r="CY195" i="29"/>
  <c r="CY193" i="29"/>
  <c r="CZ191" i="29" l="1" a="1"/>
  <c r="CZ191" i="29" s="1"/>
  <c r="CZ199" i="29" a="1"/>
  <c r="CZ199" i="29" s="1"/>
  <c r="CZ193" i="29" a="1"/>
  <c r="CZ193" i="29" s="1"/>
  <c r="CZ194" i="29" a="1"/>
  <c r="CZ194" i="29" s="1"/>
  <c r="CZ192" i="29" a="1"/>
  <c r="CZ192" i="29" s="1"/>
  <c r="CZ195" i="29" a="1"/>
  <c r="CZ195" i="29" s="1"/>
  <c r="CZ196" i="29" a="1"/>
  <c r="CZ196" i="29" s="1"/>
  <c r="CZ197" i="29" a="1"/>
  <c r="CZ197" i="29" s="1"/>
  <c r="CZ198" i="29" a="1"/>
  <c r="CZ198" i="29" s="1"/>
  <c r="CR55" i="29" l="1"/>
  <c r="AR55" i="29" s="1"/>
  <c r="CR53" i="29"/>
  <c r="AR53" i="29" s="1"/>
  <c r="CR54" i="29"/>
  <c r="AR54" i="29" s="1"/>
  <c r="AR57" i="29"/>
  <c r="AR56" i="29"/>
  <c r="CQ57" i="29"/>
  <c r="CQ56" i="29"/>
  <c r="CQ55" i="29"/>
  <c r="CQ54" i="29"/>
  <c r="BG200" i="29" s="1"/>
  <c r="CQ53" i="29"/>
  <c r="BG194" i="29" s="1"/>
  <c r="BD319" i="29"/>
  <c r="BD318" i="29"/>
  <c r="BD317" i="29"/>
  <c r="BD316" i="29"/>
  <c r="BD315" i="29"/>
  <c r="BD314" i="29"/>
  <c r="BD313" i="29"/>
  <c r="BD312" i="29"/>
  <c r="BD311" i="29"/>
  <c r="BD310" i="29"/>
  <c r="BD309" i="29"/>
  <c r="BD308" i="29"/>
  <c r="BD307" i="29"/>
  <c r="BD306" i="29"/>
  <c r="BD305" i="29"/>
  <c r="BD304" i="29"/>
  <c r="BD303" i="29"/>
  <c r="BD302" i="29"/>
  <c r="BD301" i="29"/>
  <c r="BD300" i="29"/>
  <c r="BD297" i="29"/>
  <c r="BD296" i="29"/>
  <c r="BD295" i="29"/>
  <c r="BD294" i="29"/>
  <c r="BD293" i="29"/>
  <c r="BD292" i="29"/>
  <c r="BD291" i="29"/>
  <c r="BD290" i="29"/>
  <c r="BD289" i="29"/>
  <c r="BD288" i="29"/>
  <c r="BD287" i="29"/>
  <c r="BD286" i="29"/>
  <c r="BD285" i="29"/>
  <c r="BD284" i="29"/>
  <c r="BD283" i="29"/>
  <c r="BD282" i="29"/>
  <c r="BD281" i="29"/>
  <c r="BD280" i="29"/>
  <c r="BD279" i="29"/>
  <c r="BD278" i="29"/>
  <c r="BD275" i="29"/>
  <c r="BD274" i="29"/>
  <c r="BD273" i="29"/>
  <c r="BD272" i="29"/>
  <c r="BD271" i="29"/>
  <c r="BD270" i="29"/>
  <c r="BD269" i="29"/>
  <c r="BD268" i="29"/>
  <c r="BD267" i="29"/>
  <c r="BD266" i="29"/>
  <c r="BD265" i="29"/>
  <c r="BD264" i="29"/>
  <c r="BD263" i="29"/>
  <c r="BD262" i="29"/>
  <c r="BD261" i="29"/>
  <c r="BD260" i="29"/>
  <c r="BD259" i="29"/>
  <c r="BD258" i="29"/>
  <c r="BD257" i="29"/>
  <c r="BD256" i="29"/>
  <c r="B11" i="26"/>
  <c r="BE57" i="29" l="1"/>
  <c r="BG207" i="29"/>
  <c r="BE56" i="29"/>
  <c r="BG206" i="29"/>
  <c r="BE55" i="29"/>
  <c r="BG202" i="29"/>
  <c r="BE54" i="29"/>
  <c r="BE53" i="29"/>
  <c r="AQ53" i="29"/>
  <c r="AQ54" i="29"/>
  <c r="AQ55" i="29"/>
  <c r="AQ56" i="29"/>
  <c r="AQ57" i="29"/>
  <c r="BF300" i="29" a="1"/>
  <c r="BF300" i="29" s="1"/>
  <c r="BF318" i="29" a="1"/>
  <c r="BF318" i="29" s="1"/>
  <c r="BF311" i="29" a="1"/>
  <c r="BF311" i="29" s="1"/>
  <c r="BF304" i="29" a="1"/>
  <c r="BF304" i="29" s="1"/>
  <c r="BF319" i="29" a="1"/>
  <c r="BF319" i="29" s="1"/>
  <c r="BF305" i="29" a="1"/>
  <c r="BF305" i="29" s="1"/>
  <c r="BF314" i="29" a="1"/>
  <c r="BF314" i="29" s="1"/>
  <c r="BF316" i="29" a="1"/>
  <c r="BF316" i="29" s="1"/>
  <c r="BF308" i="29" a="1"/>
  <c r="BF308" i="29" s="1"/>
  <c r="BF317" i="29" a="1"/>
  <c r="BF317" i="29" s="1"/>
  <c r="BF306" i="29" a="1"/>
  <c r="BF306" i="29" s="1"/>
  <c r="BF301" i="29" a="1"/>
  <c r="BF301" i="29" s="1"/>
  <c r="BF307" i="29" a="1"/>
  <c r="BF307" i="29" s="1"/>
  <c r="BF313" i="29" a="1"/>
  <c r="BF313" i="29" s="1"/>
  <c r="BF289" i="29" a="1"/>
  <c r="BF289" i="29" s="1"/>
  <c r="BF302" i="29" a="1"/>
  <c r="BF302" i="29" s="1"/>
  <c r="BF312" i="29" a="1"/>
  <c r="BF312" i="29" s="1"/>
  <c r="BF303" i="29" a="1"/>
  <c r="BF303" i="29" s="1"/>
  <c r="BF315" i="29" a="1"/>
  <c r="BF315" i="29" s="1"/>
  <c r="BF285" i="29" a="1"/>
  <c r="BF285" i="29" s="1"/>
  <c r="BF309" i="29" a="1"/>
  <c r="BF309" i="29" s="1"/>
  <c r="BF310" i="29" a="1"/>
  <c r="BF310" i="29" s="1"/>
  <c r="BF282" i="29" a="1"/>
  <c r="BF282" i="29" s="1"/>
  <c r="BF290" i="29" a="1"/>
  <c r="BF290" i="29" s="1"/>
  <c r="BF296" i="29" a="1"/>
  <c r="BF296" i="29" s="1"/>
  <c r="BF283" i="29" a="1"/>
  <c r="BF283" i="29" s="1"/>
  <c r="BF292" i="29" a="1"/>
  <c r="BF292" i="29" s="1"/>
  <c r="BF295" i="29" a="1"/>
  <c r="BF295" i="29" s="1"/>
  <c r="BF284" i="29" a="1"/>
  <c r="BF284" i="29" s="1"/>
  <c r="BF291" i="29" a="1"/>
  <c r="BF291" i="29" s="1"/>
  <c r="BF297" i="29" a="1"/>
  <c r="BF297" i="29" s="1"/>
  <c r="BF280" i="29" a="1"/>
  <c r="BF280" i="29" s="1"/>
  <c r="BF286" i="29" a="1"/>
  <c r="BF286" i="29" s="1"/>
  <c r="BF279" i="29" a="1"/>
  <c r="BF279" i="29" s="1"/>
  <c r="BF287" i="29" a="1"/>
  <c r="BF287" i="29" s="1"/>
  <c r="BF294" i="29" a="1"/>
  <c r="BF294" i="29" s="1"/>
  <c r="BF293" i="29" a="1"/>
  <c r="BF293" i="29" s="1"/>
  <c r="BF288" i="29" a="1"/>
  <c r="BF288" i="29" s="1"/>
  <c r="BF281" i="29" a="1"/>
  <c r="BF281" i="29" s="1"/>
  <c r="BF256" i="29" a="1"/>
  <c r="BF256" i="29" s="1"/>
  <c r="BF278" i="29" a="1"/>
  <c r="BF278" i="29" s="1"/>
  <c r="BF260" i="29" a="1"/>
  <c r="BF260" i="29" s="1"/>
  <c r="BF261" i="29" a="1"/>
  <c r="BF261" i="29" s="1"/>
  <c r="BF270" i="29" a="1"/>
  <c r="BF270" i="29" s="1"/>
  <c r="BF264" i="29" a="1"/>
  <c r="BF264" i="29" s="1"/>
  <c r="BF271" i="29" a="1"/>
  <c r="BF271" i="29" s="1"/>
  <c r="BF263" i="29" a="1"/>
  <c r="BF263" i="29" s="1"/>
  <c r="BF265" i="29" a="1"/>
  <c r="BF265" i="29" s="1"/>
  <c r="BF272" i="29" a="1"/>
  <c r="BF272" i="29" s="1"/>
  <c r="BF257" i="29" a="1"/>
  <c r="BF257" i="29" s="1"/>
  <c r="BF258" i="29" a="1"/>
  <c r="BF258" i="29" s="1"/>
  <c r="BF266" i="29" a="1"/>
  <c r="BF266" i="29" s="1"/>
  <c r="BF273" i="29" a="1"/>
  <c r="BF273" i="29" s="1"/>
  <c r="BF259" i="29" a="1"/>
  <c r="BF259" i="29" s="1"/>
  <c r="BF267" i="29" a="1"/>
  <c r="BF267" i="29" s="1"/>
  <c r="BF268" i="29" a="1"/>
  <c r="BF268" i="29" s="1"/>
  <c r="BF275" i="29" a="1"/>
  <c r="BF275" i="29" s="1"/>
  <c r="BF262" i="29" a="1"/>
  <c r="BF262" i="29" s="1"/>
  <c r="BF269" i="29" a="1"/>
  <c r="BF269" i="29" s="1"/>
  <c r="BF274" i="29" a="1"/>
  <c r="BF274" i="29" s="1"/>
  <c r="AL56" i="29" l="1"/>
  <c r="AL55" i="29"/>
  <c r="AL54" i="29"/>
  <c r="AL57" i="29"/>
  <c r="AL53" i="29"/>
  <c r="BY256" i="29"/>
  <c r="BY307" i="29"/>
  <c r="BY317" i="29"/>
  <c r="BY315" i="29"/>
  <c r="BY303" i="29"/>
  <c r="BY318" i="29"/>
  <c r="BY314" i="29"/>
  <c r="BY302" i="29"/>
  <c r="BY313" i="29"/>
  <c r="BY301" i="29"/>
  <c r="BY306" i="29"/>
  <c r="BY312" i="29"/>
  <c r="BY311" i="29"/>
  <c r="BY305" i="29"/>
  <c r="BY310" i="29"/>
  <c r="BY309" i="29"/>
  <c r="BY304" i="29"/>
  <c r="BY308" i="29"/>
  <c r="BY319" i="29"/>
  <c r="BY316" i="29"/>
  <c r="BY300" i="29"/>
  <c r="BY296" i="29"/>
  <c r="BY284" i="29"/>
  <c r="BY295" i="29"/>
  <c r="BY283" i="29"/>
  <c r="BY293" i="29"/>
  <c r="BY294" i="29"/>
  <c r="BY282" i="29"/>
  <c r="BY281" i="29"/>
  <c r="BY292" i="29"/>
  <c r="BY280" i="29"/>
  <c r="BY291" i="29"/>
  <c r="BY279" i="29"/>
  <c r="BY290" i="29"/>
  <c r="BY287" i="29"/>
  <c r="BY289" i="29"/>
  <c r="BY288" i="29"/>
  <c r="BY286" i="29"/>
  <c r="BY297" i="29"/>
  <c r="BY285" i="29"/>
  <c r="BY278" i="29"/>
  <c r="BY274" i="29"/>
  <c r="BY273" i="29"/>
  <c r="BY261" i="29"/>
  <c r="BY272" i="29"/>
  <c r="BY260" i="29"/>
  <c r="BY262" i="29"/>
  <c r="BY271" i="29"/>
  <c r="BY259" i="29"/>
  <c r="BY266" i="29"/>
  <c r="BY270" i="29"/>
  <c r="BY258" i="29"/>
  <c r="BY265" i="29"/>
  <c r="BY269" i="29"/>
  <c r="BY257" i="29"/>
  <c r="BY268" i="29"/>
  <c r="BY267" i="29"/>
  <c r="BY264" i="29"/>
  <c r="BY275" i="29"/>
  <c r="BY263" i="29"/>
  <c r="AL146" i="29" l="1"/>
  <c r="AL143" i="29"/>
  <c r="B9" i="26"/>
  <c r="B7" i="26"/>
  <c r="BD253" i="29"/>
  <c r="BD252" i="29"/>
  <c r="BD251" i="29"/>
  <c r="BD250" i="29"/>
  <c r="BD249" i="29"/>
  <c r="BD248" i="29"/>
  <c r="BD247" i="29"/>
  <c r="BD246" i="29"/>
  <c r="BD245" i="29"/>
  <c r="BD244" i="29"/>
  <c r="BD243" i="29"/>
  <c r="BD242" i="29"/>
  <c r="BD241" i="29"/>
  <c r="BD240" i="29"/>
  <c r="BD239" i="29"/>
  <c r="BD238" i="29"/>
  <c r="BD237" i="29"/>
  <c r="BD236" i="29"/>
  <c r="BD235" i="29"/>
  <c r="BD234" i="29"/>
  <c r="BD212" i="29"/>
  <c r="BD231" i="29"/>
  <c r="BD230" i="29"/>
  <c r="BD229" i="29"/>
  <c r="BD228" i="29"/>
  <c r="BD227" i="29"/>
  <c r="BD226" i="29"/>
  <c r="BD225" i="29"/>
  <c r="BD224" i="29"/>
  <c r="BD223" i="29"/>
  <c r="BD222" i="29"/>
  <c r="BD221" i="29"/>
  <c r="BD220" i="29"/>
  <c r="BD219" i="29"/>
  <c r="BD218" i="29"/>
  <c r="BD217" i="29"/>
  <c r="BD216" i="29"/>
  <c r="BD215" i="29"/>
  <c r="BD214" i="29"/>
  <c r="BD213" i="29"/>
  <c r="BF250" i="29" l="1" a="1"/>
  <c r="BF250" i="29" s="1"/>
  <c r="BF251" i="29" a="1"/>
  <c r="BF251" i="29" s="1"/>
  <c r="BF252" i="29" a="1"/>
  <c r="BF252" i="29" s="1"/>
  <c r="BF253" i="29" a="1"/>
  <c r="BF253" i="29" s="1"/>
  <c r="BF244" i="29" a="1"/>
  <c r="BF244" i="29" s="1"/>
  <c r="BF239" i="29" a="1"/>
  <c r="BF239" i="29" s="1"/>
  <c r="BF245" i="29" a="1"/>
  <c r="BF245" i="29" s="1"/>
  <c r="BF247" i="29" a="1"/>
  <c r="BF247" i="29" s="1"/>
  <c r="BF240" i="29" a="1"/>
  <c r="BF240" i="29" s="1"/>
  <c r="BF246" i="29" a="1"/>
  <c r="BF246" i="29" s="1"/>
  <c r="BF235" i="29" a="1"/>
  <c r="BF235" i="29" s="1"/>
  <c r="BF236" i="29" a="1"/>
  <c r="BF236" i="29" s="1"/>
  <c r="BF242" i="29" a="1"/>
  <c r="BF242" i="29" s="1"/>
  <c r="BF248" i="29" a="1"/>
  <c r="BF248" i="29" s="1"/>
  <c r="BF249" i="29" a="1"/>
  <c r="BF249" i="29" s="1"/>
  <c r="BF238" i="29" a="1"/>
  <c r="BF238" i="29" s="1"/>
  <c r="BF237" i="29" a="1"/>
  <c r="BF237" i="29" s="1"/>
  <c r="BF243" i="29" a="1"/>
  <c r="BF243" i="29" s="1"/>
  <c r="BF234" i="29" a="1"/>
  <c r="BF234" i="29" s="1"/>
  <c r="BF241" i="29" a="1"/>
  <c r="BF241" i="29" s="1"/>
  <c r="BF219" i="29" a="1"/>
  <c r="BF219" i="29" s="1"/>
  <c r="BF224" i="29" a="1"/>
  <c r="BF224" i="29" s="1"/>
  <c r="BF221" i="29" a="1"/>
  <c r="BF221" i="29" s="1"/>
  <c r="BF228" i="29" a="1"/>
  <c r="BF228" i="29" s="1"/>
  <c r="BF227" i="29" a="1"/>
  <c r="BF227" i="29" s="1"/>
  <c r="BF215" i="29" a="1"/>
  <c r="BF215" i="29" s="1"/>
  <c r="BF222" i="29" a="1"/>
  <c r="BF222" i="29" s="1"/>
  <c r="BF226" i="29" a="1"/>
  <c r="BF226" i="29" s="1"/>
  <c r="BF216" i="29" a="1"/>
  <c r="BF216" i="29" s="1"/>
  <c r="BF214" i="29" a="1"/>
  <c r="BF214" i="29" s="1"/>
  <c r="BF213" i="29" a="1"/>
  <c r="BF213" i="29" s="1"/>
  <c r="BF231" i="29" a="1"/>
  <c r="BF231" i="29" s="1"/>
  <c r="BF229" i="29" a="1"/>
  <c r="BF229" i="29" s="1"/>
  <c r="BF220" i="29" a="1"/>
  <c r="BF220" i="29" s="1"/>
  <c r="BF225" i="29" a="1"/>
  <c r="BF225" i="29" s="1"/>
  <c r="BF230" i="29" a="1"/>
  <c r="BF230" i="29" s="1"/>
  <c r="BF217" i="29" a="1"/>
  <c r="BF217" i="29" s="1"/>
  <c r="BF223" i="29" a="1"/>
  <c r="BF223" i="29" s="1"/>
  <c r="BF218" i="29" a="1"/>
  <c r="BF218" i="29" s="1"/>
  <c r="BF212" i="29" a="1"/>
  <c r="BF212" i="29" s="1"/>
  <c r="BD190" i="29"/>
  <c r="BD209" i="29"/>
  <c r="BD208" i="29"/>
  <c r="BD207" i="29"/>
  <c r="BD206" i="29"/>
  <c r="BD205" i="29"/>
  <c r="BD204" i="29"/>
  <c r="BD203" i="29"/>
  <c r="BD202" i="29"/>
  <c r="BD201" i="29"/>
  <c r="BD200" i="29"/>
  <c r="BD199" i="29"/>
  <c r="BD198" i="29"/>
  <c r="BD197" i="29"/>
  <c r="BD196" i="29"/>
  <c r="BD195" i="29"/>
  <c r="BD194" i="29"/>
  <c r="BD193" i="29"/>
  <c r="BD192" i="29"/>
  <c r="BD191" i="29"/>
  <c r="BD169" i="29"/>
  <c r="BD168" i="29"/>
  <c r="BD187" i="29"/>
  <c r="BD186" i="29"/>
  <c r="BD185" i="29"/>
  <c r="BD184" i="29"/>
  <c r="BD183" i="29"/>
  <c r="BD182" i="29"/>
  <c r="BD181" i="29"/>
  <c r="BD180" i="29"/>
  <c r="BD179" i="29"/>
  <c r="BD178" i="29"/>
  <c r="BD177" i="29"/>
  <c r="BD176" i="29"/>
  <c r="BD175" i="29"/>
  <c r="BD174" i="29"/>
  <c r="BD173" i="29"/>
  <c r="BD172" i="29"/>
  <c r="BD171" i="29"/>
  <c r="BD170" i="29"/>
  <c r="BD147" i="29"/>
  <c r="BD148" i="29"/>
  <c r="BD149" i="29"/>
  <c r="BD150" i="29"/>
  <c r="BD151" i="29"/>
  <c r="BD152" i="29"/>
  <c r="BD153" i="29"/>
  <c r="BD154" i="29"/>
  <c r="BD155" i="29"/>
  <c r="BD156" i="29"/>
  <c r="BD157" i="29"/>
  <c r="BD158" i="29"/>
  <c r="BD159" i="29"/>
  <c r="BD160" i="29"/>
  <c r="BD161" i="29"/>
  <c r="BD162" i="29"/>
  <c r="BD163" i="29"/>
  <c r="BD164" i="29"/>
  <c r="BD165" i="29"/>
  <c r="BD146" i="29"/>
  <c r="BF146" i="29" l="1" a="1"/>
  <c r="BF146" i="29" s="1"/>
  <c r="BF163" i="29" a="1"/>
  <c r="BF163" i="29" s="1"/>
  <c r="BY234" i="29"/>
  <c r="BY249" i="29"/>
  <c r="BY237" i="29"/>
  <c r="BY247" i="29"/>
  <c r="BY235" i="29"/>
  <c r="BY244" i="29"/>
  <c r="BY250" i="29"/>
  <c r="BY246" i="29"/>
  <c r="BY245" i="29"/>
  <c r="BY243" i="29"/>
  <c r="BY251" i="29"/>
  <c r="BY248" i="29"/>
  <c r="BY242" i="29"/>
  <c r="BY253" i="29"/>
  <c r="BY241" i="29"/>
  <c r="BY252" i="29"/>
  <c r="BY240" i="29"/>
  <c r="BY239" i="29"/>
  <c r="BY238" i="29"/>
  <c r="BY236" i="29"/>
  <c r="BY212" i="29"/>
  <c r="BY230" i="29"/>
  <c r="BY218" i="29"/>
  <c r="BY229" i="29"/>
  <c r="BY217" i="29"/>
  <c r="BY221" i="29"/>
  <c r="BY228" i="29"/>
  <c r="BY216" i="29"/>
  <c r="BY227" i="29"/>
  <c r="BY215" i="29"/>
  <c r="BY226" i="29"/>
  <c r="BY214" i="29"/>
  <c r="BY225" i="29"/>
  <c r="BY213" i="29"/>
  <c r="BY222" i="29"/>
  <c r="BY224" i="29"/>
  <c r="BY223" i="29"/>
  <c r="BY220" i="29"/>
  <c r="BY231" i="29"/>
  <c r="BY219" i="29"/>
  <c r="BF191" i="29" a="1"/>
  <c r="BF191" i="29" s="1"/>
  <c r="BF196" i="29" a="1"/>
  <c r="BF196" i="29" s="1"/>
  <c r="BF208" i="29" a="1"/>
  <c r="BF208" i="29" s="1"/>
  <c r="BF195" i="29" a="1"/>
  <c r="BF195" i="29" s="1"/>
  <c r="BF207" i="29" a="1"/>
  <c r="BF207" i="29" s="1"/>
  <c r="BF203" i="29" a="1"/>
  <c r="BF203" i="29" s="1"/>
  <c r="BF201" i="29" a="1"/>
  <c r="BF201" i="29" s="1"/>
  <c r="BF200" i="29" a="1"/>
  <c r="BF200" i="29" s="1"/>
  <c r="BF202" i="29" a="1"/>
  <c r="BF202" i="29" s="1"/>
  <c r="BF198" i="29" a="1"/>
  <c r="BF198" i="29" s="1"/>
  <c r="BF192" i="29" a="1"/>
  <c r="BF192" i="29" s="1"/>
  <c r="BF204" i="29" a="1"/>
  <c r="BF204" i="29" s="1"/>
  <c r="BF190" i="29" a="1"/>
  <c r="BF190" i="29" s="1"/>
  <c r="BF205" i="29" a="1"/>
  <c r="BF205" i="29" s="1"/>
  <c r="BF206" i="29" a="1"/>
  <c r="BF206" i="29" s="1"/>
  <c r="BF193" i="29" a="1"/>
  <c r="BF193" i="29" s="1"/>
  <c r="BF194" i="29" a="1"/>
  <c r="BF194" i="29" s="1"/>
  <c r="BF199" i="29" a="1"/>
  <c r="BF199" i="29" s="1"/>
  <c r="BF197" i="29" a="1"/>
  <c r="BF197" i="29" s="1"/>
  <c r="BF209" i="29" a="1"/>
  <c r="BF209" i="29" s="1"/>
  <c r="BF170" i="29" a="1"/>
  <c r="BF170" i="29" s="1"/>
  <c r="BF172" i="29" a="1"/>
  <c r="BF172" i="29" s="1"/>
  <c r="BF171" i="29" a="1"/>
  <c r="BF171" i="29" s="1"/>
  <c r="BF174" i="29" a="1"/>
  <c r="BF174" i="29" s="1"/>
  <c r="BF180" i="29" a="1"/>
  <c r="BF180" i="29" s="1"/>
  <c r="BF169" i="29" a="1"/>
  <c r="BF169" i="29" s="1"/>
  <c r="BF181" i="29" a="1"/>
  <c r="BF181" i="29" s="1"/>
  <c r="BF173" i="29" a="1"/>
  <c r="BF173" i="29" s="1"/>
  <c r="BF184" i="29" a="1"/>
  <c r="BF184" i="29" s="1"/>
  <c r="BF183" i="29" a="1"/>
  <c r="BF183" i="29" s="1"/>
  <c r="BF177" i="29" a="1"/>
  <c r="BF177" i="29" s="1"/>
  <c r="BF179" i="29" a="1"/>
  <c r="BF179" i="29" s="1"/>
  <c r="BF186" i="29" a="1"/>
  <c r="BF186" i="29" s="1"/>
  <c r="BF185" i="29" a="1"/>
  <c r="BF185" i="29" s="1"/>
  <c r="BF178" i="29" a="1"/>
  <c r="BF178" i="29" s="1"/>
  <c r="BF168" i="29" a="1"/>
  <c r="BF168" i="29" s="1"/>
  <c r="BF182" i="29" a="1"/>
  <c r="BF182" i="29" s="1"/>
  <c r="BF176" i="29" a="1"/>
  <c r="BF176" i="29" s="1"/>
  <c r="BF187" i="29" a="1"/>
  <c r="BF187" i="29" s="1"/>
  <c r="BF175" i="29" a="1"/>
  <c r="BF175" i="29" s="1"/>
  <c r="BF155" i="29" a="1"/>
  <c r="BF155" i="29" s="1"/>
  <c r="BF152" i="29" a="1"/>
  <c r="BF152" i="29" s="1"/>
  <c r="BF149" i="29" a="1"/>
  <c r="BF149" i="29" s="1"/>
  <c r="BF160" i="29" a="1"/>
  <c r="BF160" i="29" s="1"/>
  <c r="BF148" i="29" a="1"/>
  <c r="BF148" i="29" s="1"/>
  <c r="BF157" i="29" a="1"/>
  <c r="BF157" i="29" s="1"/>
  <c r="BF161" i="29" a="1"/>
  <c r="BF161" i="29" s="1"/>
  <c r="BF156" i="29" a="1"/>
  <c r="BF156" i="29" s="1"/>
  <c r="BF153" i="29" a="1"/>
  <c r="BF153" i="29" s="1"/>
  <c r="BF147" i="29" a="1"/>
  <c r="BF147" i="29" s="1"/>
  <c r="BF158" i="29" a="1"/>
  <c r="BF158" i="29" s="1"/>
  <c r="BF150" i="29" a="1"/>
  <c r="BF150" i="29" s="1"/>
  <c r="BF165" i="29" a="1"/>
  <c r="BF165" i="29" s="1"/>
  <c r="BF162" i="29" a="1"/>
  <c r="BF162" i="29" s="1"/>
  <c r="BF151" i="29" a="1"/>
  <c r="BF151" i="29" s="1"/>
  <c r="BF159" i="29" a="1"/>
  <c r="BF159" i="29" s="1"/>
  <c r="BF154" i="29" a="1"/>
  <c r="BF154" i="29" s="1"/>
  <c r="BF164" i="29" a="1"/>
  <c r="BF164" i="29" s="1"/>
  <c r="BY146" i="29" l="1"/>
  <c r="BY171" i="29"/>
  <c r="BY183" i="29"/>
  <c r="BY172" i="29"/>
  <c r="BY173" i="29"/>
  <c r="BY174" i="29"/>
  <c r="BY175" i="29"/>
  <c r="BY176" i="29"/>
  <c r="BY181" i="29"/>
  <c r="BY177" i="29"/>
  <c r="BY178" i="29"/>
  <c r="BY179" i="29"/>
  <c r="BY180" i="29"/>
  <c r="BY182" i="29"/>
  <c r="BY197" i="29"/>
  <c r="BY194" i="29"/>
  <c r="BY204" i="29"/>
  <c r="BY192" i="29"/>
  <c r="BY203" i="29"/>
  <c r="BY191" i="29"/>
  <c r="BY202" i="29"/>
  <c r="BY199" i="29"/>
  <c r="BY207" i="29"/>
  <c r="BY193" i="29"/>
  <c r="BY205" i="29"/>
  <c r="BY201" i="29"/>
  <c r="BY200" i="29"/>
  <c r="BY206" i="29"/>
  <c r="BY198" i="29"/>
  <c r="BY209" i="29"/>
  <c r="BY208" i="29"/>
  <c r="BY196" i="29"/>
  <c r="BY195" i="29"/>
  <c r="BY190" i="29"/>
  <c r="BY185" i="29"/>
  <c r="BY186" i="29"/>
  <c r="BY187" i="29"/>
  <c r="BY184" i="29"/>
  <c r="BY170" i="29"/>
  <c r="BY169" i="29"/>
  <c r="BY168" i="29"/>
  <c r="BY160" i="29" l="1"/>
  <c r="BY147" i="29" l="1"/>
  <c r="BY164" i="29"/>
  <c r="BY148" i="29"/>
  <c r="BY162" i="29"/>
  <c r="BY152" i="29"/>
  <c r="BY150" i="29"/>
  <c r="BY159" i="29"/>
  <c r="BY161" i="29"/>
  <c r="BY149" i="29"/>
  <c r="BY158" i="29"/>
  <c r="BY165" i="29"/>
  <c r="BY163" i="29"/>
  <c r="BY151" i="29"/>
  <c r="BY157" i="29"/>
  <c r="BY154" i="29"/>
  <c r="BY155" i="29"/>
  <c r="BY156" i="29"/>
  <c r="BY153" i="29"/>
  <c r="F7" i="26" l="1"/>
  <c r="D7" i="26" l="1"/>
  <c r="BC2" i="29" l="1"/>
  <c r="CO1" i="29"/>
  <c r="F9" i="26" l="1"/>
  <c r="F19" i="26" s="1"/>
  <c r="F11" i="26"/>
  <c r="F18" i="26" s="1"/>
  <c r="F20" i="26" l="1"/>
  <c r="D11" i="26" l="1"/>
  <c r="D18" i="26" s="1"/>
  <c r="B6" i="26" l="1"/>
  <c r="U1" i="26"/>
  <c r="A1" i="26"/>
  <c r="R23" i="26"/>
  <c r="R22" i="26"/>
  <c r="R21" i="26"/>
  <c r="R20" i="26"/>
  <c r="N13" i="26"/>
  <c r="A2" i="26"/>
  <c r="V1" i="26"/>
  <c r="A3" i="26"/>
  <c r="G2" i="26" l="1"/>
  <c r="F15" i="26" l="1"/>
  <c r="D4" i="26" l="1"/>
  <c r="N10" i="26"/>
  <c r="D9" i="26" l="1"/>
  <c r="D19" i="26" s="1"/>
  <c r="D20" i="26" s="1"/>
  <c r="M20" i="26"/>
  <c r="N14" i="26"/>
  <c r="O20" i="26" l="1"/>
  <c r="M21" i="26" l="1"/>
  <c r="O21" i="26" s="1"/>
  <c r="L17" i="26"/>
  <c r="D15" i="26" l="1"/>
  <c r="M22" i="26"/>
  <c r="O22" i="26" s="1"/>
  <c r="N17" i="26"/>
  <c r="A25" i="26" l="1"/>
  <c r="P17" i="26"/>
  <c r="M23" i="26"/>
  <c r="O23" i="26" s="1"/>
  <c r="M26" i="26" l="1"/>
  <c r="D5" i="26"/>
  <c r="F5" i="26" s="1"/>
  <c r="N26" i="26" s="1"/>
  <c r="A24" i="26"/>
  <c r="O6" i="26"/>
  <c r="N11" i="26"/>
  <c r="I6" i="26" s="1"/>
  <c r="M24" i="26"/>
  <c r="T17" i="26" s="1"/>
  <c r="R17" i="26"/>
  <c r="L28" i="26" l="1"/>
  <c r="A27" i="26" s="1"/>
  <c r="A28" i="26" l="1"/>
</calcChain>
</file>

<file path=xl/comments1.xml><?xml version="1.0" encoding="utf-8"?>
<comments xmlns="http://schemas.openxmlformats.org/spreadsheetml/2006/main">
  <authors>
    <author>Wolfgang Harasleben</author>
  </authors>
  <commentList>
    <comment ref="AL2" authorId="0" shapeId="0">
      <text>
        <r>
          <rPr>
            <b/>
            <u val="double"/>
            <sz val="9"/>
            <color indexed="81"/>
            <rFont val="Segoe UI"/>
            <family val="2"/>
          </rPr>
          <t>Punkte "Anzeigen"/"Nicht Anzeigen!":</t>
        </r>
        <r>
          <rPr>
            <sz val="9"/>
            <color indexed="81"/>
            <rFont val="Segoe UI"/>
            <family val="2"/>
          </rPr>
          <t xml:space="preserve">
Die Einstellung </t>
        </r>
        <r>
          <rPr>
            <b/>
            <sz val="9"/>
            <color indexed="81"/>
            <rFont val="Segoe UI"/>
            <family val="2"/>
          </rPr>
          <t xml:space="preserve">Punkte </t>
        </r>
        <r>
          <rPr>
            <b/>
            <sz val="9"/>
            <color indexed="17"/>
            <rFont val="Segoe UI"/>
            <family val="2"/>
          </rPr>
          <t>"Anzeigen!"</t>
        </r>
        <r>
          <rPr>
            <sz val="9"/>
            <color indexed="81"/>
            <rFont val="Segoe UI"/>
            <family val="2"/>
          </rPr>
          <t xml:space="preserve"> kann beim ersten Übungsdurchgang sehr hilfreich sein. Für alle weiteren Übungsdurchläufe würde ich aber empfehlen, auf </t>
        </r>
        <r>
          <rPr>
            <b/>
            <sz val="9"/>
            <color indexed="81"/>
            <rFont val="Segoe UI"/>
            <family val="2"/>
          </rPr>
          <t xml:space="preserve">Punkte </t>
        </r>
        <r>
          <rPr>
            <b/>
            <sz val="9"/>
            <color indexed="10"/>
            <rFont val="Segoe UI"/>
            <family val="2"/>
          </rPr>
          <t>"Nicht  anzeigen!"</t>
        </r>
        <r>
          <rPr>
            <sz val="9"/>
            <color indexed="81"/>
            <rFont val="Segoe UI"/>
            <family val="2"/>
          </rPr>
          <t xml:space="preserve"> umzustellen. Dadurch erhöht sich die Notwendigkeit</t>
        </r>
        <r>
          <rPr>
            <b/>
            <sz val="9"/>
            <color indexed="81"/>
            <rFont val="Segoe UI"/>
            <family val="2"/>
          </rPr>
          <t xml:space="preserve"> über die Antworten nachzudenken</t>
        </r>
        <r>
          <rPr>
            <sz val="9"/>
            <color indexed="81"/>
            <rFont val="Segoe UI"/>
            <family val="2"/>
          </rPr>
          <t xml:space="preserve">. Das wiederum hat einen wesentliche </t>
        </r>
        <r>
          <rPr>
            <b/>
            <sz val="9"/>
            <color indexed="81"/>
            <rFont val="Segoe UI"/>
            <family val="2"/>
          </rPr>
          <t>größeren Lerneffekt</t>
        </r>
        <r>
          <rPr>
            <sz val="9"/>
            <color indexed="81"/>
            <rFont val="Segoe UI"/>
            <family val="2"/>
          </rPr>
          <t xml:space="preserve"> zur Folge!
Am Ende, wenn du alle Fragen beantwortet hast, kannst du dir dann das </t>
        </r>
        <r>
          <rPr>
            <b/>
            <sz val="9"/>
            <color indexed="81"/>
            <rFont val="Segoe UI"/>
            <family val="2"/>
          </rPr>
          <t>Gesamtergbnis</t>
        </r>
        <r>
          <rPr>
            <sz val="9"/>
            <color indexed="81"/>
            <rFont val="Segoe UI"/>
            <family val="2"/>
          </rPr>
          <t xml:space="preserve"> und die </t>
        </r>
        <r>
          <rPr>
            <b/>
            <sz val="9"/>
            <color indexed="81"/>
            <rFont val="Segoe UI"/>
            <family val="2"/>
          </rPr>
          <t>Note</t>
        </r>
        <r>
          <rPr>
            <sz val="9"/>
            <color indexed="81"/>
            <rFont val="Segoe UI"/>
            <family val="2"/>
          </rPr>
          <t xml:space="preserve"> ansehen. Es werden aber auch die Punkte für die einzelnen Fragen wieder eingeblendet, so dass du auch sehen kannst, wo du gegebenenfalls </t>
        </r>
        <r>
          <rPr>
            <b/>
            <sz val="9"/>
            <color indexed="81"/>
            <rFont val="Segoe UI"/>
            <family val="2"/>
          </rPr>
          <t>Fehler</t>
        </r>
        <r>
          <rPr>
            <sz val="9"/>
            <color indexed="81"/>
            <rFont val="Segoe UI"/>
            <family val="2"/>
          </rPr>
          <t xml:space="preserve"> gemacht hast.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<sst xmlns="http://schemas.openxmlformats.org/spreadsheetml/2006/main" count="673" uniqueCount="297">
  <si>
    <t>ACHTUNG: Wähle die richtigen Antworten aus oder Kreuze sie an !!!</t>
  </si>
  <si>
    <t>Pkte</t>
  </si>
  <si>
    <t>/</t>
  </si>
  <si>
    <t>Ges.</t>
  </si>
  <si>
    <t>●</t>
  </si>
  <si>
    <t>! ! !</t>
  </si>
  <si>
    <t>1.</t>
  </si>
  <si>
    <t>2.</t>
  </si>
  <si>
    <t>4.</t>
  </si>
  <si>
    <t>Gesamtpunkte</t>
  </si>
  <si>
    <t>x</t>
  </si>
  <si>
    <t>Punkterechner</t>
  </si>
  <si>
    <t>…............</t>
  </si>
  <si>
    <t xml:space="preserve"> %</t>
  </si>
  <si>
    <t>Nicht erfüllte Grundkompetenzen:</t>
  </si>
  <si>
    <t xml:space="preserve">Punktemaximum: </t>
  </si>
  <si>
    <t xml:space="preserve">Genügend in %: </t>
  </si>
  <si>
    <t xml:space="preserve">Abstufung in Prozent: </t>
  </si>
  <si>
    <t xml:space="preserve">Abstufung in Punkten: </t>
  </si>
  <si>
    <t>Notenschlüssel:</t>
  </si>
  <si>
    <t>❶</t>
  </si>
  <si>
    <t>❷</t>
  </si>
  <si>
    <t>❸</t>
  </si>
  <si>
    <t>❹</t>
  </si>
  <si>
    <t>❺</t>
  </si>
  <si>
    <t>-</t>
  </si>
  <si>
    <t xml:space="preserve">Anpassungen: </t>
  </si>
  <si>
    <t>Liebe Schülerin! / Lieber Schüler!</t>
  </si>
  <si>
    <t>Erreichte Punkte:</t>
  </si>
  <si>
    <t>LG</t>
  </si>
  <si>
    <t>Note:</t>
  </si>
  <si>
    <t>FL Harasleben</t>
  </si>
  <si>
    <t>Punkte</t>
  </si>
  <si>
    <t>Genügend bei:</t>
  </si>
  <si>
    <t>EK</t>
  </si>
  <si>
    <t>Abst. %</t>
  </si>
  <si>
    <t>Summe Gesamtpunkte</t>
  </si>
  <si>
    <t>Punkte nach Kompetenzen</t>
  </si>
  <si>
    <t>Anp. Pkte</t>
  </si>
  <si>
    <t>Unterschrift der/des Erziehungsberechtigten</t>
  </si>
  <si>
    <t>KNr.:</t>
  </si>
  <si>
    <t xml:space="preserve"> FL 2:</t>
  </si>
  <si>
    <t xml:space="preserve"> FL 1:</t>
  </si>
  <si>
    <t xml:space="preserve"> FL 3:</t>
  </si>
  <si>
    <t>3.</t>
  </si>
  <si>
    <t>5.</t>
  </si>
  <si>
    <t>6.</t>
  </si>
  <si>
    <t>7.</t>
  </si>
  <si>
    <t>8.</t>
  </si>
  <si>
    <t>–</t>
  </si>
  <si>
    <t>•</t>
  </si>
  <si>
    <t xml:space="preserve">KNr.:  </t>
  </si>
  <si>
    <t>+</t>
  </si>
  <si>
    <t>Operationen</t>
  </si>
  <si>
    <t>ꓽ</t>
  </si>
  <si>
    <t>Ankreuzen</t>
  </si>
  <si>
    <t xml:space="preserve">Gesamtpunkte </t>
  </si>
  <si>
    <t>(Fragen 1 - 8)</t>
  </si>
  <si>
    <t>(Fragen 9 - 17)</t>
  </si>
  <si>
    <t>GK</t>
  </si>
  <si>
    <t>(Frage 18 - 20)</t>
  </si>
  <si>
    <t>Grundkompetenzen (GK12)</t>
  </si>
  <si>
    <t>NACHNAME Vorname</t>
  </si>
  <si>
    <t>Gesundheit</t>
  </si>
  <si>
    <t>! ! ! ! !</t>
  </si>
  <si>
    <t>Erweiterte Kompetenzen (EK13)</t>
  </si>
  <si>
    <t>Richtige Lösungen Frage 7</t>
  </si>
  <si>
    <t>F7</t>
  </si>
  <si>
    <t>RLFPMQI1</t>
  </si>
  <si>
    <t>PMQI1</t>
  </si>
  <si>
    <t>RLFPMQI4</t>
  </si>
  <si>
    <t>PMQI2</t>
  </si>
  <si>
    <t>PMQI3</t>
  </si>
  <si>
    <t>PMQI4</t>
  </si>
  <si>
    <t>PMQI5</t>
  </si>
  <si>
    <t>PMQI6</t>
  </si>
  <si>
    <t>PMQI7</t>
  </si>
  <si>
    <t>PMQI8</t>
  </si>
  <si>
    <t>Herr Müller ist Marketingfachmann. Es sagt: „Im Marketing werden auch Dienstleistungen wie »Urlaub am Bauernhof« als Produkte gesehen.“ Die Aussage von Herrn Müller ist jedoch falsch!</t>
  </si>
  <si>
    <t>Der Produktbegriff im Marketing wird sehr weit gefasst. Folglich werden Produkte auch als „Problemlöser“ bezeichnet.</t>
  </si>
  <si>
    <t>Im Marketing werden Produkte selbstverständlich nicht als „Problemlöser“ bezeichnet.</t>
  </si>
  <si>
    <t>Der Marketingleiter einer Firma sagt zu seinem Chef: „Es werden nur Produkte gekauft, die in der Lage sind die Probleme der Käufer zu lösen!“</t>
  </si>
  <si>
    <t>Herr Müller ist Marketingfachmann. Es sagt: „Im Marketing werden auch Dienstleistungen wie »Urlaub am Bauernhof« als Produkte gesehen.“ Die Aussage von Herrn Müller ist natürlich richtig!</t>
  </si>
  <si>
    <t>Der Marketingleiter einer Firma sagt zu seinem Chef: „Es werden nur Produkte gekauft, die in der Lage sind die Probleme der Verkäufer zu lösen!“</t>
  </si>
  <si>
    <r>
      <t xml:space="preserve">Kreuze zutreffendes an: Was ist ein Produkt? </t>
    </r>
    <r>
      <rPr>
        <b/>
        <sz val="10"/>
        <color rgb="FF0070C0"/>
        <rFont val="Arial"/>
        <family val="2"/>
      </rPr>
      <t>(3 Punkte)</t>
    </r>
  </si>
  <si>
    <t>Ergänze dazu folgenden Satz: Unter einem Produkt versteht man</t>
  </si>
  <si>
    <t>jede</t>
  </si>
  <si>
    <t>Markt</t>
  </si>
  <si>
    <t>Leistung</t>
  </si>
  <si>
    <t>Leistungskombination</t>
  </si>
  <si>
    <t>Probleme</t>
  </si>
  <si>
    <t>lösen</t>
  </si>
  <si>
    <t>Problemlöser</t>
  </si>
  <si>
    <r>
      <t xml:space="preserve">. </t>
    </r>
    <r>
      <rPr>
        <b/>
        <sz val="10"/>
        <color rgb="FF0070C0"/>
        <rFont val="Arial"/>
        <family val="2"/>
      </rPr>
      <t>(8 Punkte)</t>
    </r>
  </si>
  <si>
    <t>Was ist ein Produkt?</t>
  </si>
  <si>
    <t>Grundkompetenzen (GK13)</t>
  </si>
  <si>
    <t>Erweiterte Kompetenzen (EK14)</t>
  </si>
  <si>
    <t>Mit einer Marke werden die</t>
  </si>
  <si>
    <t>Produkte</t>
  </si>
  <si>
    <t xml:space="preserve"> oder</t>
  </si>
  <si>
    <t>Dienstleistungen</t>
  </si>
  <si>
    <t>markiert</t>
  </si>
  <si>
    <t>. Die Marke</t>
  </si>
  <si>
    <t>identifiziert</t>
  </si>
  <si>
    <t>Differenzierung</t>
  </si>
  <si>
    <t>Konkurrenz</t>
  </si>
  <si>
    <t xml:space="preserve"> bei.</t>
  </si>
  <si>
    <t>ein Begriff</t>
  </si>
  <si>
    <t>ein Zeichen</t>
  </si>
  <si>
    <t>ein Symbol</t>
  </si>
  <si>
    <t>ein spezielles Design</t>
  </si>
  <si>
    <t>Kombination aus diesen</t>
  </si>
  <si>
    <t>Hervorhebung der eigenen Leistung</t>
  </si>
  <si>
    <t>Wiedererkennbarkeit</t>
  </si>
  <si>
    <t>Qualitätssymbol</t>
  </si>
  <si>
    <t>Schutzfunktion</t>
  </si>
  <si>
    <r>
      <t xml:space="preserve">Welche Aufgaben hat die Marke für den Anbieter? </t>
    </r>
    <r>
      <rPr>
        <b/>
        <sz val="10"/>
        <color rgb="FF0070C0"/>
        <rFont val="Arial"/>
        <family val="2"/>
      </rPr>
      <t>(5 Punkte)</t>
    </r>
  </si>
  <si>
    <r>
      <t xml:space="preserve">Ergänze die fehlenden Begriffe: Was versteht man unter dem Begriff Marke? </t>
    </r>
    <r>
      <rPr>
        <b/>
        <sz val="10"/>
        <color rgb="FF0070C0"/>
        <rFont val="Arial"/>
        <family val="2"/>
      </rPr>
      <t>(6 Punkte)</t>
    </r>
  </si>
  <si>
    <r>
      <t xml:space="preserve">Woraus besteht eine Marke? </t>
    </r>
    <r>
      <rPr>
        <b/>
        <sz val="10"/>
        <color rgb="FF0070C0"/>
        <rFont val="Arial"/>
        <family val="2"/>
      </rPr>
      <t>(5 Punkte)</t>
    </r>
  </si>
  <si>
    <t>Symbol für Stärke des Betriebes</t>
  </si>
  <si>
    <t xml:space="preserve">schwarzweiß und farbig anwendbar </t>
  </si>
  <si>
    <t>grafisch ansprechend gestaltet</t>
  </si>
  <si>
    <r>
      <t xml:space="preserve">Welche Anforderungen werden an eine Marke gestellt? Zähle mindestens 6 Anforderungen auf! </t>
    </r>
    <r>
      <rPr>
        <b/>
        <sz val="10"/>
        <color rgb="FF0070C0"/>
        <rFont val="Arial"/>
        <family val="2"/>
      </rPr>
      <t>(6 Punkte)</t>
    </r>
  </si>
  <si>
    <t>frisch</t>
  </si>
  <si>
    <t>vitaminreich</t>
  </si>
  <si>
    <t>naturrein</t>
  </si>
  <si>
    <t>die Marke selbst</t>
  </si>
  <si>
    <t>entsprechender Preis</t>
  </si>
  <si>
    <r>
      <t xml:space="preserve">Welche Eigenschaften werden Produkten, die direkt vom Bauern gekauft werden, zugeschrieben! </t>
    </r>
    <r>
      <rPr>
        <b/>
        <sz val="10"/>
        <color rgb="FF0070C0"/>
        <rFont val="Arial"/>
        <family val="2"/>
      </rPr>
      <t>(3 Punkte)</t>
    </r>
  </si>
  <si>
    <r>
      <t xml:space="preserve">Welche Faktoren tragen zur Imagebildung bei? </t>
    </r>
    <r>
      <rPr>
        <b/>
        <sz val="10"/>
        <color rgb="FF0070C0"/>
        <rFont val="Arial"/>
        <family val="2"/>
      </rPr>
      <t>(4 Punkte)</t>
    </r>
  </si>
  <si>
    <t>Verringerung des Beschaffungsrisikos</t>
  </si>
  <si>
    <t>Möglichkeit des demonstrativen Konsums</t>
  </si>
  <si>
    <r>
      <t xml:space="preserve">Welche Aufgaben hat die Marke für den Konsumenten? </t>
    </r>
    <r>
      <rPr>
        <b/>
        <sz val="10"/>
        <color rgb="FF0070C0"/>
        <rFont val="Arial"/>
        <family val="2"/>
      </rPr>
      <t>(2 Punkte)</t>
    </r>
  </si>
  <si>
    <t>9.</t>
  </si>
  <si>
    <t xml:space="preserve"> am</t>
  </si>
  <si>
    <t>eines Anbieters</t>
  </si>
  <si>
    <t xml:space="preserve"> den</t>
  </si>
  <si>
    <r>
      <rPr>
        <i/>
        <sz val="10"/>
        <color theme="1"/>
        <rFont val="Arial"/>
        <family val="2"/>
      </rPr>
      <t>Produzenten</t>
    </r>
    <r>
      <rPr>
        <sz val="10"/>
        <color theme="1"/>
        <rFont val="Arial"/>
        <family val="2"/>
      </rPr>
      <t xml:space="preserve"> und trägt damit zur</t>
    </r>
  </si>
  <si>
    <t xml:space="preserve"> gegenüber der (un)mittelbaren</t>
  </si>
  <si>
    <t xml:space="preserve"> angebotene</t>
  </si>
  <si>
    <t xml:space="preserve"> beziehungsweise</t>
  </si>
  <si>
    <t>. Gekauft werden nur jene Produkte, welche auch in der Lage sind die</t>
  </si>
  <si>
    <t xml:space="preserve"> der/s Käufer(s) zu</t>
  </si>
  <si>
    <t xml:space="preserve">ist also ein </t>
  </si>
  <si>
    <t>. Ein Produkt</t>
  </si>
  <si>
    <t>Grundnutzen</t>
  </si>
  <si>
    <t>Zusatznutzen</t>
  </si>
  <si>
    <t>10.</t>
  </si>
  <si>
    <r>
      <t xml:space="preserve">Welche zwei Arten von Nutzen kennst du? </t>
    </r>
    <r>
      <rPr>
        <b/>
        <sz val="10"/>
        <color rgb="FF0070C0"/>
        <rFont val="Arial"/>
        <family val="2"/>
      </rPr>
      <t>(2 Punkte)</t>
    </r>
  </si>
  <si>
    <t>A</t>
  </si>
  <si>
    <t>D</t>
  </si>
  <si>
    <t>Beim Urlaub am Bauernhof wird neben Nährwert und Geschmack von Lebensmitteln auch das Erlebnis „bei der Erzeugung von Lebensmittel helfen zu können“ verkauft.</t>
  </si>
  <si>
    <t>B</t>
  </si>
  <si>
    <t>Geltungsnutzen</t>
  </si>
  <si>
    <t>Die ernährungsphysiologische Qualität von Lebensmitteln liegt im Gehalt an Nährstoffen, Vitaminen und Mineralstoffen.</t>
  </si>
  <si>
    <t>C</t>
  </si>
  <si>
    <t>Lifestyle</t>
  </si>
  <si>
    <t>E</t>
  </si>
  <si>
    <t>Für die Vermarktung von Lebensmittel ist auch deren Eignung für Be- und Verarbeitung sowie für Zubereitung und Lagerung wichtig.</t>
  </si>
  <si>
    <t>Erlebnisnutzen</t>
  </si>
  <si>
    <t>Ein gesteigertes Umweltbewusstsein bei den Konsumenten erhöht die Absatzchancen von biologisch erzeugten Produkten.</t>
  </si>
  <si>
    <t>Eignungsnutzen</t>
  </si>
  <si>
    <t>Der Konsum von hochpreisigen Markenprodukten bringt Prestige und Ansehen in der Gesellschaft. Es zeigt, dass man sich etwas leisten kann.</t>
  </si>
  <si>
    <t>11.</t>
  </si>
  <si>
    <r>
      <t xml:space="preserve">Nutzen von Produkten: Ordne richtig zu! Schreib dazu die Großbuchstaben vor der jeweiligen Nutzenkategorie in die dazu passende Erklärung </t>
    </r>
    <r>
      <rPr>
        <b/>
        <sz val="10"/>
        <color rgb="FF0070C0"/>
        <rFont val="Arial"/>
        <family val="2"/>
      </rPr>
      <t>(5 Punkte)</t>
    </r>
  </si>
  <si>
    <t>Hauszustellung</t>
  </si>
  <si>
    <t>Marke</t>
  </si>
  <si>
    <t>Gattung</t>
  </si>
  <si>
    <t>Aspirin</t>
  </si>
  <si>
    <t>Schmerztablette</t>
  </si>
  <si>
    <t>Labello</t>
  </si>
  <si>
    <t>Lippenpflegestift</t>
  </si>
  <si>
    <t>Pampers</t>
  </si>
  <si>
    <t>Babywindel</t>
  </si>
  <si>
    <t>OB</t>
  </si>
  <si>
    <t>Tampons</t>
  </si>
  <si>
    <t>Tempo</t>
  </si>
  <si>
    <t>Papiertaschentuch</t>
  </si>
  <si>
    <t>Uhu</t>
  </si>
  <si>
    <t>Flüssiger Klebstoff</t>
  </si>
  <si>
    <t>Herstellermarke</t>
  </si>
  <si>
    <t>Handelsmarke</t>
  </si>
  <si>
    <t>Lizenzmarke</t>
  </si>
  <si>
    <t>Co-Brand</t>
  </si>
  <si>
    <t>Produktlinienausweitung</t>
  </si>
  <si>
    <t>Markenausweitung</t>
  </si>
  <si>
    <t>Mehrmarkenstrategie</t>
  </si>
  <si>
    <t>Unternehmensmarke</t>
  </si>
  <si>
    <t>12.</t>
  </si>
  <si>
    <t>13.</t>
  </si>
  <si>
    <t>14.</t>
  </si>
  <si>
    <t>15.</t>
  </si>
  <si>
    <t>16.</t>
  </si>
  <si>
    <r>
      <t xml:space="preserve">Die Qualitätsansprüche des Konsumenten verteilen sich auf verschiedene Eigenschaften von Lebensmitteln. Zähle diese Eigenschaften auf (Ergänze dazu die fehlenden Begriffe)! </t>
    </r>
    <r>
      <rPr>
        <b/>
        <sz val="10"/>
        <color rgb="FF0070C0"/>
        <rFont val="Arial"/>
        <family val="2"/>
      </rPr>
      <t>(6 Punkte)</t>
    </r>
  </si>
  <si>
    <r>
      <t xml:space="preserve">Welche Möglichkeiten zur Markenentwicklung kennst du! Zähle mindestens 4 davon auf! </t>
    </r>
    <r>
      <rPr>
        <b/>
        <sz val="10"/>
        <color rgb="FF0070C0"/>
        <rFont val="Arial"/>
        <family val="2"/>
      </rPr>
      <t>(4 Punkte)</t>
    </r>
  </si>
  <si>
    <r>
      <t xml:space="preserve">Zähle mindestens 4 Arten von Marken auf! </t>
    </r>
    <r>
      <rPr>
        <b/>
        <sz val="10"/>
        <color rgb="FF0070C0"/>
        <rFont val="Arial"/>
        <family val="2"/>
      </rPr>
      <t>(4 Punkte)</t>
    </r>
  </si>
  <si>
    <r>
      <t xml:space="preserve">Nenne die Markenartikel deren Name zum Synonym für die angeführten Produktgattungen geworden ist! </t>
    </r>
    <r>
      <rPr>
        <b/>
        <sz val="10"/>
        <color rgb="FF0070C0"/>
        <rFont val="Arial"/>
        <family val="2"/>
      </rPr>
      <t>(6 Punkte)</t>
    </r>
  </si>
  <si>
    <r>
      <t xml:space="preserve">Zähle mindestens 5 Beispiele für Zusatznutzen auf! </t>
    </r>
    <r>
      <rPr>
        <b/>
        <sz val="10"/>
        <color rgb="FF0070C0"/>
        <rFont val="Arial"/>
        <family val="2"/>
      </rPr>
      <t>(5 Punkte)</t>
    </r>
  </si>
  <si>
    <t>… Geschmack</t>
  </si>
  <si>
    <t>… Geruch</t>
  </si>
  <si>
    <t>… Aussehen</t>
  </si>
  <si>
    <t>... Fettsäuremuster</t>
  </si>
  <si>
    <t>... Vitamine</t>
  </si>
  <si>
    <t>... wertgebende Inhaltsstoffe</t>
  </si>
  <si>
    <t>... Schadstofffreiheit</t>
  </si>
  <si>
    <t>... Lagerfähigkeit</t>
  </si>
  <si>
    <t>... Verwendungszweck</t>
  </si>
  <si>
    <t>... Produktion</t>
  </si>
  <si>
    <t>... Verpackung</t>
  </si>
  <si>
    <t>Genusswert</t>
  </si>
  <si>
    <t>Gebrauchseigenschaften</t>
  </si>
  <si>
    <t>Umwelt</t>
  </si>
  <si>
    <t>Nährwert</t>
  </si>
  <si>
    <t>Hygiene</t>
  </si>
  <si>
    <t>GUALI-TÄTS-ANSPRÜ-CHE DES KONSU-MENTEN</t>
  </si>
  <si>
    <t>Liquidierung</t>
  </si>
  <si>
    <t>Leistungsentkoppelung</t>
  </si>
  <si>
    <t>anziehen</t>
  </si>
  <si>
    <t>gestrichen</t>
  </si>
  <si>
    <t>Kontakte</t>
  </si>
  <si>
    <t>unidentifiziert</t>
  </si>
  <si>
    <t>Geschenk</t>
  </si>
  <si>
    <t>eine Grundfarbe</t>
  </si>
  <si>
    <t>eine Schnittmenge auf allem</t>
  </si>
  <si>
    <t>Erhöhung des Beschaffungsrisikos</t>
  </si>
  <si>
    <t>Verringerung des Verkaufpreises</t>
  </si>
  <si>
    <t>ein Stempel</t>
  </si>
  <si>
    <t>ein variierendes Symbol</t>
  </si>
  <si>
    <t>Möglichkeit zum unmäßigen Konsum</t>
  </si>
  <si>
    <t>Möglichkeit des eingeschränkten Konsums</t>
  </si>
  <si>
    <t>verschiedene Zeichen</t>
  </si>
  <si>
    <t>bunte Farben</t>
  </si>
  <si>
    <t>Zusammensetzung aus Eigenschaft und Preis</t>
  </si>
  <si>
    <t>wechselde Begriffe</t>
  </si>
  <si>
    <t>Beschaffung von Unterlagen</t>
  </si>
  <si>
    <t>abgelaufen</t>
  </si>
  <si>
    <t>vitaminarm</t>
  </si>
  <si>
    <t>Preissymbol</t>
  </si>
  <si>
    <t>Schutzmaßnahme</t>
  </si>
  <si>
    <t>der Preis selbst</t>
  </si>
  <si>
    <t>unfreundliche Atmosphäre am Verkaufsort</t>
  </si>
  <si>
    <t>Hervorhebung der Vorleistung</t>
  </si>
  <si>
    <t>Wiederverschließbarkeit</t>
  </si>
  <si>
    <t>Preis</t>
  </si>
  <si>
    <t>Grundmarke</t>
  </si>
  <si>
    <t>Qualitätswert</t>
  </si>
  <si>
    <t>Ländermarke</t>
  </si>
  <si>
    <t>Betrieb</t>
  </si>
  <si>
    <t>Freiheit</t>
  </si>
  <si>
    <t>Ferrari</t>
  </si>
  <si>
    <t>Maxi</t>
  </si>
  <si>
    <t>Gestaltungsnutzen</t>
  </si>
  <si>
    <t>Bestimmungsnutzen</t>
  </si>
  <si>
    <t>Sax</t>
  </si>
  <si>
    <t>Stabilo</t>
  </si>
  <si>
    <t>Werksabholung</t>
  </si>
  <si>
    <t>Buchstaben</t>
  </si>
  <si>
    <t>F</t>
  </si>
  <si>
    <t>G</t>
  </si>
  <si>
    <t>H</t>
  </si>
  <si>
    <t>Richtige Lösungen Frage 6</t>
  </si>
  <si>
    <t>Informationsträger</t>
  </si>
  <si>
    <t>Informationsmittel</t>
  </si>
  <si>
    <t>Hervorhebung der eigenen Produkte</t>
  </si>
  <si>
    <t>Qualitätsmerkmal</t>
  </si>
  <si>
    <t>F6</t>
  </si>
  <si>
    <t>sympathisch</t>
  </si>
  <si>
    <t>unverwechselbar</t>
  </si>
  <si>
    <t>leicht merkbar</t>
  </si>
  <si>
    <t>schnell lesbar</t>
  </si>
  <si>
    <t>gut zu vergrößern</t>
  </si>
  <si>
    <t>gut zu verkleinern</t>
  </si>
  <si>
    <t>schöne Farben</t>
  </si>
  <si>
    <t>teures Design</t>
  </si>
  <si>
    <t>große Buchstaben</t>
  </si>
  <si>
    <t>fette Schrift</t>
  </si>
  <si>
    <t>schwarzweiß</t>
  </si>
  <si>
    <t>grell und leuchtend</t>
  </si>
  <si>
    <t>farbig und bunt</t>
  </si>
  <si>
    <t>mitreißend</t>
  </si>
  <si>
    <t>anregend</t>
  </si>
  <si>
    <t>quadratisch</t>
  </si>
  <si>
    <t>rund</t>
  </si>
  <si>
    <t>bildlich einfach gemacht</t>
  </si>
  <si>
    <t>hochkantig</t>
  </si>
  <si>
    <t>grafisch und otisch einfärbig</t>
  </si>
  <si>
    <t>Richtige Lösungen Frage 9</t>
  </si>
  <si>
    <t>RLFPMQI9</t>
  </si>
  <si>
    <t>Qualität des Produktes</t>
  </si>
  <si>
    <t>Frische des Produktes</t>
  </si>
  <si>
    <t>freundliche Atmosphäre am Verkaufsort</t>
  </si>
  <si>
    <t>saubere Atmosphäre am Verkaufsort</t>
  </si>
  <si>
    <t>Qualität der Leistung</t>
  </si>
  <si>
    <t>F9</t>
  </si>
  <si>
    <t>FL Produkt, Marke, Qualität und Image</t>
  </si>
  <si>
    <t xml:space="preserve"> des Käufers zu</t>
  </si>
  <si>
    <t xml:space="preserve">FL Produkt Marke Qualität Image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</si>
</sst>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&quot;KNr.: &quot;00"/>
    <numFmt numFmtId="166" formatCode="&quot;Frage &quot;General&quot;:&quot;"/>
    <numFmt numFmtId="167" formatCode="&quot;GK&quot;General&quot;:&quot;"/>
    <numFmt numFmtId="168" formatCode="&quot;EK&quot;General&quot;:&quot;"/>
  </numFmts>
  <fonts count="9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FFFF"/>
      <name val="Arial Black"/>
      <family val="2"/>
    </font>
    <font>
      <b/>
      <sz val="14"/>
      <color rgb="FFFFFFFF"/>
      <name val="Arial Black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4"/>
      <color rgb="FFC00000"/>
      <name val="Bradley Hand ITC"/>
      <family val="4"/>
    </font>
    <font>
      <b/>
      <sz val="11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FF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66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6"/>
      <color rgb="FFC00000"/>
      <name val="Calibri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rgb="FF0070C0"/>
      <name val="Calibri"/>
      <family val="2"/>
      <scheme val="minor"/>
    </font>
    <font>
      <b/>
      <i/>
      <sz val="8"/>
      <color theme="0" tint="-4.9989318521683403E-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indexed="12"/>
      <name val="Arial"/>
      <family val="2"/>
    </font>
    <font>
      <b/>
      <sz val="12"/>
      <color theme="1"/>
      <name val="Calibri"/>
      <family val="2"/>
      <scheme val="minor"/>
    </font>
    <font>
      <i/>
      <sz val="14"/>
      <color rgb="FFC00000"/>
      <name val="Times New Roman"/>
      <family val="1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rgb="FF0000FF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rgb="FF0070C0"/>
      <name val="Calibri Light"/>
      <family val="2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 Light"/>
      <family val="2"/>
    </font>
    <font>
      <sz val="12"/>
      <color theme="1"/>
      <name val="Calibri Light"/>
      <family val="2"/>
    </font>
    <font>
      <b/>
      <sz val="9"/>
      <color rgb="FFC00000"/>
      <name val="Calibri"/>
      <family val="2"/>
      <scheme val="minor"/>
    </font>
    <font>
      <sz val="8"/>
      <color rgb="FFC00000"/>
      <name val="Calibri"/>
      <family val="2"/>
    </font>
    <font>
      <b/>
      <sz val="10"/>
      <color rgb="FFC65911"/>
      <name val="Calibri Light"/>
      <family val="2"/>
    </font>
    <font>
      <sz val="10"/>
      <color rgb="FFC65911"/>
      <name val="Calibri Light"/>
      <family val="2"/>
    </font>
    <font>
      <b/>
      <sz val="10"/>
      <color rgb="FFC65911"/>
      <name val="Calibri"/>
      <family val="2"/>
    </font>
    <font>
      <b/>
      <sz val="10"/>
      <color rgb="FF92D050"/>
      <name val="Calibri Light"/>
      <family val="2"/>
    </font>
    <font>
      <sz val="10"/>
      <color rgb="FF92D050"/>
      <name val="Calibri Light"/>
      <family val="2"/>
    </font>
    <font>
      <b/>
      <sz val="10"/>
      <color rgb="FF92D050"/>
      <name val="Calibri"/>
      <family val="2"/>
    </font>
    <font>
      <sz val="10"/>
      <name val="Calibri"/>
      <family val="2"/>
      <scheme val="minor"/>
    </font>
    <font>
      <b/>
      <sz val="10"/>
      <color rgb="FF92D05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rgb="FFFF0000"/>
      <name val="Calibri Light"/>
      <family val="2"/>
      <scheme val="major"/>
    </font>
    <font>
      <b/>
      <i/>
      <sz val="8"/>
      <color rgb="FFFF0000"/>
      <name val="Calibri Light"/>
      <family val="2"/>
      <scheme val="major"/>
    </font>
    <font>
      <b/>
      <sz val="10"/>
      <color rgb="FF0070C0"/>
      <name val="Arial"/>
      <family val="2"/>
    </font>
    <font>
      <sz val="8"/>
      <color rgb="FF008000"/>
      <name val="Calibri"/>
      <family val="2"/>
      <scheme val="minor"/>
    </font>
    <font>
      <sz val="8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8"/>
      <color rgb="FFC00000"/>
      <name val="Calibri Light"/>
      <family val="2"/>
      <scheme val="major"/>
    </font>
    <font>
      <sz val="14"/>
      <color theme="0"/>
      <name val="Arial Black"/>
      <family val="2"/>
    </font>
    <font>
      <sz val="12"/>
      <color rgb="FFE26B0A"/>
      <name val="Calibri"/>
      <family val="2"/>
      <scheme val="minor"/>
    </font>
    <font>
      <b/>
      <sz val="10"/>
      <color rgb="FFFF000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0000FF"/>
      <name val="Calibri Light"/>
      <family val="2"/>
      <scheme val="major"/>
    </font>
    <font>
      <sz val="10"/>
      <color rgb="FF008000"/>
      <name val="Calibri Light"/>
      <family val="2"/>
      <scheme val="major"/>
    </font>
    <font>
      <sz val="10"/>
      <color rgb="FFC00000"/>
      <name val="Calibri Light"/>
      <family val="2"/>
      <scheme val="major"/>
    </font>
    <font>
      <i/>
      <sz val="10"/>
      <color theme="1"/>
      <name val="Arial"/>
      <family val="2"/>
    </font>
    <font>
      <sz val="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0"/>
      <name val="Calibri"/>
      <family val="2"/>
      <scheme val="minor"/>
    </font>
    <font>
      <b/>
      <sz val="10"/>
      <color rgb="FF009B3C"/>
      <name val="Calibri"/>
      <family val="2"/>
      <scheme val="minor"/>
    </font>
    <font>
      <b/>
      <sz val="8"/>
      <color theme="0"/>
      <name val="Arial"/>
      <family val="2"/>
    </font>
    <font>
      <b/>
      <u val="double"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17"/>
      <name val="Segoe UI"/>
      <family val="2"/>
    </font>
    <font>
      <b/>
      <sz val="9"/>
      <color indexed="10"/>
      <name val="Segoe UI"/>
      <family val="2"/>
    </font>
    <font>
      <sz val="10"/>
      <color rgb="FFFF0000"/>
      <name val="Calibri"/>
      <family val="2"/>
      <scheme val="minor"/>
    </font>
    <font>
      <b/>
      <sz val="10"/>
      <color rgb="FFE26B0A"/>
      <name val="Calibri"/>
      <family val="2"/>
      <scheme val="minor"/>
    </font>
    <font>
      <b/>
      <sz val="10"/>
      <color rgb="FF76933C"/>
      <name val="Calibri"/>
      <family val="2"/>
      <scheme val="minor"/>
    </font>
    <font>
      <sz val="10"/>
      <color rgb="FFE26B0A"/>
      <name val="Calibri"/>
      <family val="2"/>
      <scheme val="minor"/>
    </font>
    <font>
      <sz val="10"/>
      <color rgb="FF76933C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EFF6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8E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76933C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rgb="FF0070C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E26B0A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0" fontId="31" fillId="0" borderId="0" applyFont="0" applyAlignment="0">
      <alignment vertical="center"/>
      <protection hidden="1"/>
    </xf>
    <xf numFmtId="0" fontId="36" fillId="0" borderId="0"/>
    <xf numFmtId="0" fontId="39" fillId="0" borderId="0"/>
    <xf numFmtId="0" fontId="39" fillId="0" borderId="0"/>
  </cellStyleXfs>
  <cellXfs count="230">
    <xf numFmtId="0" fontId="0" fillId="0" borderId="0" xfId="0"/>
    <xf numFmtId="0" fontId="3" fillId="2" borderId="0" xfId="0" applyFont="1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quotePrefix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horizontal="justify" vertical="center" wrapText="1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0" fillId="0" borderId="0" xfId="0" quotePrefix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center" vertical="center"/>
      <protection hidden="1"/>
    </xf>
    <xf numFmtId="0" fontId="2" fillId="7" borderId="0" xfId="0" quotePrefix="1" applyFont="1" applyFill="1" applyAlignment="1" applyProtection="1">
      <alignment vertical="center"/>
      <protection hidden="1"/>
    </xf>
    <xf numFmtId="0" fontId="14" fillId="8" borderId="0" xfId="0" applyFont="1" applyFill="1" applyProtection="1">
      <protection hidden="1"/>
    </xf>
    <xf numFmtId="0" fontId="1" fillId="7" borderId="0" xfId="0" quotePrefix="1" applyFont="1" applyFill="1" applyAlignment="1" applyProtection="1">
      <alignment vertical="center"/>
      <protection hidden="1"/>
    </xf>
    <xf numFmtId="0" fontId="2" fillId="4" borderId="0" xfId="0" quotePrefix="1" applyFont="1" applyFill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30" fillId="3" borderId="0" xfId="0" applyFont="1" applyFill="1" applyAlignment="1" applyProtection="1">
      <alignment horizontal="right" vertical="center"/>
      <protection hidden="1"/>
    </xf>
    <xf numFmtId="164" fontId="30" fillId="3" borderId="0" xfId="0" applyNumberFormat="1" applyFont="1" applyFill="1" applyAlignment="1" applyProtection="1">
      <alignment horizontal="center" vertical="center"/>
      <protection hidden="1"/>
    </xf>
    <xf numFmtId="0" fontId="5" fillId="5" borderId="7" xfId="0" applyFont="1" applyFill="1" applyBorder="1" applyAlignment="1" applyProtection="1">
      <alignment horizontal="left" vertical="center" indent="1"/>
      <protection hidden="1"/>
    </xf>
    <xf numFmtId="0" fontId="5" fillId="5" borderId="7" xfId="0" applyFont="1" applyFill="1" applyBorder="1" applyAlignment="1" applyProtection="1">
      <alignment horizontal="left" vertical="center" wrapText="1" indent="1"/>
      <protection hidden="1"/>
    </xf>
    <xf numFmtId="0" fontId="5" fillId="5" borderId="7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5" fillId="0" borderId="0" xfId="0" applyFont="1" applyProtection="1">
      <protection hidden="1"/>
    </xf>
    <xf numFmtId="0" fontId="7" fillId="0" borderId="0" xfId="0" applyFont="1" applyAlignment="1" applyProtection="1">
      <alignment horizontal="justify" vertical="top"/>
      <protection hidden="1"/>
    </xf>
    <xf numFmtId="0" fontId="0" fillId="0" borderId="0" xfId="0" applyFont="1" applyProtection="1"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8" fillId="0" borderId="0" xfId="0" applyFont="1" applyProtection="1">
      <protection hidden="1"/>
    </xf>
    <xf numFmtId="164" fontId="40" fillId="11" borderId="10" xfId="2" applyNumberFormat="1" applyFont="1" applyFill="1" applyBorder="1" applyAlignment="1">
      <alignment horizontal="right" vertical="center"/>
    </xf>
    <xf numFmtId="164" fontId="40" fillId="11" borderId="10" xfId="2" applyNumberFormat="1" applyFont="1" applyFill="1" applyBorder="1" applyAlignment="1">
      <alignment horizontal="left" vertical="center"/>
    </xf>
    <xf numFmtId="0" fontId="39" fillId="0" borderId="0" xfId="3" applyProtection="1">
      <protection hidden="1"/>
    </xf>
    <xf numFmtId="0" fontId="32" fillId="0" borderId="0" xfId="3" applyFont="1" applyProtection="1">
      <protection hidden="1"/>
    </xf>
    <xf numFmtId="0" fontId="7" fillId="0" borderId="0" xfId="3" applyFont="1" applyAlignment="1" applyProtection="1">
      <alignment horizontal="right"/>
      <protection hidden="1"/>
    </xf>
    <xf numFmtId="0" fontId="41" fillId="0" borderId="0" xfId="3" applyFont="1" applyAlignment="1" applyProtection="1">
      <alignment vertical="top"/>
      <protection hidden="1"/>
    </xf>
    <xf numFmtId="0" fontId="42" fillId="0" borderId="0" xfId="3" applyFont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43" fillId="0" borderId="0" xfId="3" applyFont="1" applyAlignment="1" applyProtection="1">
      <alignment horizontal="right" vertical="center" indent="1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2" fontId="8" fillId="0" borderId="0" xfId="3" applyNumberFormat="1" applyFont="1" applyAlignment="1" applyProtection="1">
      <alignment horizontal="right" vertical="center"/>
      <protection hidden="1"/>
    </xf>
    <xf numFmtId="0" fontId="43" fillId="0" borderId="0" xfId="3" applyFont="1" applyAlignment="1" applyProtection="1">
      <alignment vertical="center"/>
      <protection hidden="1"/>
    </xf>
    <xf numFmtId="2" fontId="44" fillId="0" borderId="0" xfId="3" applyNumberFormat="1" applyFont="1" applyAlignment="1" applyProtection="1">
      <alignment horizontal="right" vertical="center"/>
      <protection hidden="1"/>
    </xf>
    <xf numFmtId="0" fontId="44" fillId="0" borderId="0" xfId="3" applyFont="1" applyAlignment="1" applyProtection="1">
      <alignment vertical="center"/>
      <protection hidden="1"/>
    </xf>
    <xf numFmtId="0" fontId="16" fillId="0" borderId="0" xfId="2" applyFont="1" applyAlignment="1" applyProtection="1">
      <alignment vertical="center"/>
      <protection hidden="1"/>
    </xf>
    <xf numFmtId="0" fontId="8" fillId="0" borderId="0" xfId="3" applyFont="1" applyProtection="1">
      <protection hidden="1"/>
    </xf>
    <xf numFmtId="0" fontId="16" fillId="0" borderId="0" xfId="2" applyFont="1" applyAlignment="1" applyProtection="1">
      <alignment horizontal="right" vertical="center"/>
      <protection hidden="1"/>
    </xf>
    <xf numFmtId="9" fontId="45" fillId="0" borderId="6" xfId="2" applyNumberFormat="1" applyFont="1" applyBorder="1" applyAlignment="1" applyProtection="1">
      <alignment horizontal="center" vertical="center"/>
      <protection hidden="1"/>
    </xf>
    <xf numFmtId="0" fontId="18" fillId="0" borderId="0" xfId="3" applyFont="1" applyAlignment="1" applyProtection="1">
      <alignment vertical="center"/>
      <protection hidden="1"/>
    </xf>
    <xf numFmtId="0" fontId="19" fillId="0" borderId="0" xfId="3" applyFont="1" applyAlignment="1" applyProtection="1">
      <alignment vertical="center"/>
      <protection hidden="1"/>
    </xf>
    <xf numFmtId="0" fontId="22" fillId="0" borderId="4" xfId="3" applyFont="1" applyBorder="1" applyAlignment="1" applyProtection="1">
      <alignment horizontal="center" vertical="center"/>
      <protection hidden="1"/>
    </xf>
    <xf numFmtId="166" fontId="8" fillId="0" borderId="0" xfId="3" applyNumberFormat="1" applyFont="1" applyAlignment="1" applyProtection="1">
      <alignment vertical="center"/>
      <protection hidden="1"/>
    </xf>
    <xf numFmtId="0" fontId="46" fillId="0" borderId="0" xfId="3" applyFont="1" applyAlignment="1" applyProtection="1">
      <alignment horizontal="center" vertical="center"/>
      <protection hidden="1"/>
    </xf>
    <xf numFmtId="0" fontId="43" fillId="0" borderId="0" xfId="3" quotePrefix="1" applyFont="1" applyAlignment="1" applyProtection="1">
      <alignment horizontal="center" vertical="center"/>
      <protection hidden="1"/>
    </xf>
    <xf numFmtId="9" fontId="45" fillId="0" borderId="0" xfId="2" applyNumberFormat="1" applyFont="1" applyAlignment="1" applyProtection="1">
      <alignment horizontal="center" vertical="center"/>
      <protection hidden="1"/>
    </xf>
    <xf numFmtId="0" fontId="22" fillId="0" borderId="0" xfId="3" applyFont="1" applyAlignment="1" applyProtection="1">
      <alignment horizontal="center" vertical="center"/>
      <protection hidden="1"/>
    </xf>
    <xf numFmtId="0" fontId="18" fillId="0" borderId="0" xfId="3" applyFont="1" applyAlignment="1" applyProtection="1">
      <alignment horizontal="center" vertical="center"/>
      <protection hidden="1"/>
    </xf>
    <xf numFmtId="9" fontId="18" fillId="0" borderId="0" xfId="3" applyNumberFormat="1" applyFont="1" applyAlignment="1" applyProtection="1">
      <alignment horizontal="center" vertical="center"/>
      <protection hidden="1"/>
    </xf>
    <xf numFmtId="0" fontId="27" fillId="0" borderId="0" xfId="2" applyFont="1" applyAlignment="1" applyProtection="1">
      <alignment horizontal="center" vertical="center"/>
      <protection hidden="1"/>
    </xf>
    <xf numFmtId="0" fontId="19" fillId="0" borderId="0" xfId="3" applyFont="1" applyAlignment="1" applyProtection="1">
      <alignment horizontal="center" vertical="center"/>
      <protection hidden="1"/>
    </xf>
    <xf numFmtId="9" fontId="23" fillId="0" borderId="3" xfId="2" applyNumberFormat="1" applyFont="1" applyBorder="1" applyAlignment="1" applyProtection="1">
      <alignment horizontal="center" vertical="center"/>
      <protection locked="0"/>
    </xf>
    <xf numFmtId="9" fontId="20" fillId="0" borderId="3" xfId="2" applyNumberFormat="1" applyFont="1" applyBorder="1" applyAlignment="1" applyProtection="1">
      <alignment horizontal="center" vertical="center"/>
      <protection hidden="1"/>
    </xf>
    <xf numFmtId="166" fontId="8" fillId="0" borderId="1" xfId="3" applyNumberFormat="1" applyFont="1" applyBorder="1" applyAlignment="1" applyProtection="1">
      <alignment vertical="center"/>
      <protection hidden="1"/>
    </xf>
    <xf numFmtId="0" fontId="8" fillId="0" borderId="1" xfId="3" applyFont="1" applyBorder="1" applyAlignment="1" applyProtection="1">
      <alignment vertical="center"/>
      <protection hidden="1"/>
    </xf>
    <xf numFmtId="0" fontId="46" fillId="0" borderId="1" xfId="3" applyFont="1" applyBorder="1" applyAlignment="1" applyProtection="1">
      <alignment horizontal="center" vertical="center"/>
      <protection hidden="1"/>
    </xf>
    <xf numFmtId="0" fontId="43" fillId="0" borderId="1" xfId="3" quotePrefix="1" applyFont="1" applyBorder="1" applyAlignment="1" applyProtection="1">
      <alignment horizontal="center" vertical="center"/>
      <protection hidden="1"/>
    </xf>
    <xf numFmtId="0" fontId="8" fillId="0" borderId="1" xfId="3" applyFont="1" applyBorder="1" applyAlignment="1" applyProtection="1">
      <alignment horizontal="center" vertical="center"/>
      <protection hidden="1"/>
    </xf>
    <xf numFmtId="0" fontId="36" fillId="0" borderId="0" xfId="2" applyProtection="1">
      <protection hidden="1"/>
    </xf>
    <xf numFmtId="0" fontId="47" fillId="0" borderId="0" xfId="3" applyFont="1" applyAlignment="1" applyProtection="1">
      <alignment vertical="center"/>
      <protection hidden="1"/>
    </xf>
    <xf numFmtId="0" fontId="47" fillId="0" borderId="0" xfId="3" applyFont="1" applyAlignment="1" applyProtection="1">
      <alignment horizontal="center" vertical="center"/>
      <protection hidden="1"/>
    </xf>
    <xf numFmtId="0" fontId="48" fillId="0" borderId="0" xfId="3" quotePrefix="1" applyFont="1" applyAlignment="1" applyProtection="1">
      <alignment horizontal="center" vertical="center"/>
      <protection hidden="1"/>
    </xf>
    <xf numFmtId="0" fontId="49" fillId="0" borderId="0" xfId="3" applyFont="1" applyAlignment="1" applyProtection="1">
      <alignment horizontal="center" vertical="center"/>
      <protection hidden="1"/>
    </xf>
    <xf numFmtId="0" fontId="46" fillId="0" borderId="0" xfId="3" applyFont="1" applyProtection="1">
      <protection hidden="1"/>
    </xf>
    <xf numFmtId="0" fontId="50" fillId="0" borderId="0" xfId="3" applyFont="1" applyAlignment="1" applyProtection="1">
      <alignment vertical="center"/>
      <protection hidden="1"/>
    </xf>
    <xf numFmtId="0" fontId="39" fillId="0" borderId="0" xfId="3" applyAlignment="1" applyProtection="1">
      <alignment vertical="center"/>
      <protection hidden="1"/>
    </xf>
    <xf numFmtId="0" fontId="46" fillId="0" borderId="0" xfId="3" applyFont="1" applyAlignment="1" applyProtection="1">
      <alignment vertical="center"/>
      <protection hidden="1"/>
    </xf>
    <xf numFmtId="0" fontId="51" fillId="0" borderId="0" xfId="3" applyFont="1" applyAlignment="1" applyProtection="1">
      <alignment horizontal="right" vertical="center"/>
      <protection hidden="1"/>
    </xf>
    <xf numFmtId="0" fontId="19" fillId="0" borderId="0" xfId="3" applyFont="1" applyAlignment="1" applyProtection="1">
      <alignment horizontal="left" vertical="center"/>
      <protection hidden="1"/>
    </xf>
    <xf numFmtId="167" fontId="52" fillId="0" borderId="0" xfId="3" applyNumberFormat="1" applyFont="1" applyAlignment="1" applyProtection="1">
      <alignment horizontal="left" vertical="center"/>
      <protection hidden="1"/>
    </xf>
    <xf numFmtId="0" fontId="53" fillId="0" borderId="0" xfId="3" applyFont="1" applyAlignment="1" applyProtection="1">
      <alignment vertical="center"/>
      <protection hidden="1"/>
    </xf>
    <xf numFmtId="0" fontId="54" fillId="0" borderId="4" xfId="3" applyFont="1" applyBorder="1" applyAlignment="1" applyProtection="1">
      <alignment horizontal="center" vertical="center"/>
      <protection hidden="1"/>
    </xf>
    <xf numFmtId="0" fontId="52" fillId="0" borderId="0" xfId="3" quotePrefix="1" applyFont="1" applyAlignment="1" applyProtection="1">
      <alignment horizontal="center" vertical="center"/>
      <protection hidden="1"/>
    </xf>
    <xf numFmtId="0" fontId="52" fillId="0" borderId="4" xfId="3" applyFont="1" applyBorder="1" applyAlignment="1" applyProtection="1">
      <alignment horizontal="center" vertical="center"/>
      <protection hidden="1"/>
    </xf>
    <xf numFmtId="168" fontId="55" fillId="0" borderId="1" xfId="3" applyNumberFormat="1" applyFont="1" applyBorder="1" applyAlignment="1" applyProtection="1">
      <alignment horizontal="left" vertical="center"/>
      <protection hidden="1"/>
    </xf>
    <xf numFmtId="0" fontId="56" fillId="0" borderId="1" xfId="3" applyFont="1" applyBorder="1" applyAlignment="1" applyProtection="1">
      <alignment vertical="center"/>
      <protection hidden="1"/>
    </xf>
    <xf numFmtId="0" fontId="57" fillId="0" borderId="11" xfId="3" applyFont="1" applyBorder="1" applyAlignment="1" applyProtection="1">
      <alignment horizontal="center" vertical="center"/>
      <protection hidden="1"/>
    </xf>
    <xf numFmtId="0" fontId="55" fillId="0" borderId="1" xfId="3" quotePrefix="1" applyFont="1" applyBorder="1" applyAlignment="1" applyProtection="1">
      <alignment horizontal="center" vertical="center"/>
      <protection hidden="1"/>
    </xf>
    <xf numFmtId="0" fontId="55" fillId="0" borderId="11" xfId="3" applyFont="1" applyBorder="1" applyAlignment="1" applyProtection="1">
      <alignment horizontal="center" vertical="center"/>
      <protection hidden="1"/>
    </xf>
    <xf numFmtId="0" fontId="8" fillId="0" borderId="0" xfId="2" applyFont="1" applyAlignment="1" applyProtection="1">
      <alignment horizontal="right" vertical="center"/>
      <protection hidden="1"/>
    </xf>
    <xf numFmtId="0" fontId="27" fillId="0" borderId="0" xfId="3" applyFont="1" applyAlignment="1" applyProtection="1">
      <alignment horizontal="center" vertical="center"/>
      <protection hidden="1"/>
    </xf>
    <xf numFmtId="0" fontId="23" fillId="0" borderId="3" xfId="2" applyFont="1" applyBorder="1" applyAlignment="1" applyProtection="1">
      <alignment horizontal="center" vertical="center"/>
      <protection locked="0"/>
    </xf>
    <xf numFmtId="0" fontId="25" fillId="0" borderId="5" xfId="3" applyFont="1" applyBorder="1" applyAlignment="1" applyProtection="1">
      <alignment horizontal="right" vertical="center"/>
      <protection hidden="1"/>
    </xf>
    <xf numFmtId="0" fontId="26" fillId="0" borderId="5" xfId="3" applyFont="1" applyBorder="1" applyAlignment="1" applyProtection="1">
      <alignment horizontal="center" vertical="center"/>
      <protection hidden="1"/>
    </xf>
    <xf numFmtId="0" fontId="19" fillId="0" borderId="5" xfId="3" applyFont="1" applyBorder="1" applyAlignment="1" applyProtection="1">
      <alignment vertical="center"/>
      <protection hidden="1"/>
    </xf>
    <xf numFmtId="0" fontId="20" fillId="0" borderId="3" xfId="2" applyFont="1" applyBorder="1" applyAlignment="1" applyProtection="1">
      <alignment horizontal="center" vertical="center"/>
      <protection hidden="1"/>
    </xf>
    <xf numFmtId="0" fontId="34" fillId="0" borderId="12" xfId="3" applyFont="1" applyBorder="1" applyAlignment="1" applyProtection="1">
      <alignment vertical="center"/>
      <protection hidden="1"/>
    </xf>
    <xf numFmtId="0" fontId="14" fillId="0" borderId="13" xfId="3" applyFont="1" applyBorder="1" applyAlignment="1" applyProtection="1">
      <alignment vertical="top" wrapText="1"/>
      <protection hidden="1"/>
    </xf>
    <xf numFmtId="0" fontId="14" fillId="0" borderId="14" xfId="3" applyFont="1" applyBorder="1" applyAlignment="1" applyProtection="1">
      <alignment vertical="top" wrapText="1"/>
      <protection hidden="1"/>
    </xf>
    <xf numFmtId="0" fontId="58" fillId="0" borderId="15" xfId="3" applyFont="1" applyBorder="1" applyAlignment="1" applyProtection="1">
      <alignment vertical="top"/>
      <protection hidden="1"/>
    </xf>
    <xf numFmtId="0" fontId="14" fillId="0" borderId="0" xfId="3" applyFont="1" applyAlignment="1" applyProtection="1">
      <alignment vertical="top" wrapText="1"/>
      <protection hidden="1"/>
    </xf>
    <xf numFmtId="0" fontId="14" fillId="0" borderId="9" xfId="3" applyFont="1" applyBorder="1" applyAlignment="1" applyProtection="1">
      <alignment vertical="top" wrapText="1"/>
      <protection hidden="1"/>
    </xf>
    <xf numFmtId="0" fontId="21" fillId="0" borderId="15" xfId="3" applyFont="1" applyBorder="1" applyAlignment="1" applyProtection="1">
      <alignment horizontal="left" vertical="center" indent="2"/>
      <protection hidden="1"/>
    </xf>
    <xf numFmtId="0" fontId="59" fillId="0" borderId="15" xfId="3" applyFont="1" applyBorder="1" applyAlignment="1" applyProtection="1">
      <alignment horizontal="left" vertical="center" indent="2"/>
      <protection hidden="1"/>
    </xf>
    <xf numFmtId="0" fontId="58" fillId="0" borderId="9" xfId="3" applyFont="1" applyBorder="1" applyAlignment="1" applyProtection="1">
      <alignment vertical="top" wrapText="1"/>
      <protection hidden="1"/>
    </xf>
    <xf numFmtId="0" fontId="25" fillId="0" borderId="0" xfId="3" applyFont="1" applyAlignment="1" applyProtection="1">
      <alignment horizontal="right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4" fillId="0" borderId="0" xfId="3" applyFont="1" applyAlignment="1" applyProtection="1">
      <alignment vertical="center"/>
      <protection hidden="1"/>
    </xf>
    <xf numFmtId="0" fontId="28" fillId="0" borderId="0" xfId="3" applyFont="1" applyAlignment="1" applyProtection="1">
      <alignment vertical="center"/>
      <protection hidden="1"/>
    </xf>
    <xf numFmtId="0" fontId="34" fillId="0" borderId="15" xfId="3" applyFont="1" applyBorder="1" applyAlignment="1" applyProtection="1">
      <alignment vertical="center"/>
      <protection hidden="1"/>
    </xf>
    <xf numFmtId="0" fontId="34" fillId="0" borderId="0" xfId="3" applyFont="1" applyAlignment="1" applyProtection="1">
      <alignment vertical="center"/>
      <protection hidden="1"/>
    </xf>
    <xf numFmtId="0" fontId="29" fillId="0" borderId="0" xfId="3" applyFont="1" applyProtection="1">
      <protection hidden="1"/>
    </xf>
    <xf numFmtId="0" fontId="24" fillId="0" borderId="6" xfId="3" applyFont="1" applyBorder="1" applyAlignment="1" applyProtection="1">
      <alignment horizontal="center" vertical="center"/>
      <protection hidden="1"/>
    </xf>
    <xf numFmtId="0" fontId="58" fillId="0" borderId="15" xfId="3" applyFont="1" applyBorder="1" applyAlignment="1" applyProtection="1">
      <alignment vertical="top" wrapText="1"/>
      <protection hidden="1"/>
    </xf>
    <xf numFmtId="0" fontId="58" fillId="0" borderId="0" xfId="3" applyFont="1" applyAlignment="1" applyProtection="1">
      <alignment vertical="top" wrapText="1"/>
      <protection hidden="1"/>
    </xf>
    <xf numFmtId="0" fontId="58" fillId="0" borderId="15" xfId="3" applyFont="1" applyBorder="1" applyAlignment="1" applyProtection="1">
      <alignment vertical="center"/>
      <protection hidden="1"/>
    </xf>
    <xf numFmtId="0" fontId="60" fillId="0" borderId="16" xfId="3" applyFont="1" applyBorder="1" applyAlignment="1" applyProtection="1">
      <alignment vertical="top"/>
      <protection hidden="1"/>
    </xf>
    <xf numFmtId="0" fontId="14" fillId="0" borderId="8" xfId="3" applyFont="1" applyBorder="1" applyAlignment="1" applyProtection="1">
      <alignment vertical="top" wrapText="1"/>
      <protection hidden="1"/>
    </xf>
    <xf numFmtId="0" fontId="14" fillId="0" borderId="17" xfId="3" applyFont="1" applyBorder="1" applyAlignment="1" applyProtection="1">
      <alignment vertical="top" wrapText="1"/>
      <protection hidden="1"/>
    </xf>
    <xf numFmtId="0" fontId="8" fillId="0" borderId="8" xfId="3" applyFont="1" applyBorder="1" applyProtection="1">
      <protection hidden="1"/>
    </xf>
    <xf numFmtId="0" fontId="23" fillId="0" borderId="0" xfId="3" applyFont="1" applyAlignment="1" applyProtection="1">
      <alignment vertical="top"/>
      <protection hidden="1"/>
    </xf>
    <xf numFmtId="0" fontId="61" fillId="0" borderId="0" xfId="3" applyFont="1" applyAlignment="1" applyProtection="1">
      <alignment vertical="center"/>
      <protection hidden="1"/>
    </xf>
    <xf numFmtId="0" fontId="61" fillId="0" borderId="0" xfId="3" applyFont="1" applyAlignment="1" applyProtection="1">
      <alignment vertical="top"/>
      <protection hidden="1"/>
    </xf>
    <xf numFmtId="0" fontId="62" fillId="0" borderId="0" xfId="3" applyFont="1" applyProtection="1">
      <protection hidden="1"/>
    </xf>
    <xf numFmtId="0" fontId="42" fillId="0" borderId="1" xfId="3" applyFont="1" applyBorder="1" applyProtection="1">
      <protection hidden="1"/>
    </xf>
    <xf numFmtId="0" fontId="42" fillId="0" borderId="1" xfId="3" applyFont="1" applyBorder="1" applyAlignment="1" applyProtection="1">
      <alignment horizontal="left"/>
      <protection hidden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6" fillId="5" borderId="7" xfId="0" applyFont="1" applyFill="1" applyBorder="1" applyAlignment="1" applyProtection="1">
      <alignment horizontal="right" vertical="center" indent="1"/>
      <protection hidden="1"/>
    </xf>
    <xf numFmtId="0" fontId="15" fillId="0" borderId="18" xfId="0" applyFont="1" applyBorder="1" applyAlignment="1" applyProtection="1">
      <alignment horizontal="left" vertical="center"/>
      <protection hidden="1"/>
    </xf>
    <xf numFmtId="0" fontId="0" fillId="0" borderId="18" xfId="0" applyBorder="1" applyProtection="1">
      <protection hidden="1"/>
    </xf>
    <xf numFmtId="0" fontId="37" fillId="0" borderId="0" xfId="0" applyNumberFormat="1" applyFont="1" applyAlignment="1" applyProtection="1">
      <alignment horizontal="right" vertical="center"/>
      <protection hidden="1"/>
    </xf>
    <xf numFmtId="0" fontId="7" fillId="8" borderId="0" xfId="0" applyFont="1" applyFill="1" applyProtection="1">
      <protection hidden="1"/>
    </xf>
    <xf numFmtId="0" fontId="46" fillId="8" borderId="0" xfId="0" applyFont="1" applyFill="1" applyProtection="1">
      <protection hidden="1"/>
    </xf>
    <xf numFmtId="0" fontId="0" fillId="0" borderId="0" xfId="0" applyNumberFormat="1" applyProtection="1">
      <protection hidden="1"/>
    </xf>
    <xf numFmtId="0" fontId="0" fillId="0" borderId="18" xfId="0" applyNumberFormat="1" applyBorder="1" applyProtection="1">
      <protection hidden="1"/>
    </xf>
    <xf numFmtId="0" fontId="15" fillId="0" borderId="18" xfId="0" applyNumberFormat="1" applyFont="1" applyBorder="1" applyAlignment="1" applyProtection="1">
      <alignment horizontal="left" vertical="center"/>
      <protection hidden="1"/>
    </xf>
    <xf numFmtId="0" fontId="17" fillId="0" borderId="2" xfId="0" applyFont="1" applyBorder="1" applyProtection="1">
      <protection hidden="1"/>
    </xf>
    <xf numFmtId="0" fontId="13" fillId="4" borderId="0" xfId="0" applyFont="1" applyFill="1" applyAlignment="1" applyProtection="1">
      <alignment horizontal="justify"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2" fillId="7" borderId="0" xfId="0" applyFont="1" applyFill="1" applyAlignment="1" applyProtection="1">
      <alignment vertical="center"/>
      <protection hidden="1"/>
    </xf>
    <xf numFmtId="0" fontId="1" fillId="7" borderId="0" xfId="0" applyFont="1" applyFill="1" applyAlignment="1" applyProtection="1">
      <alignment vertical="center"/>
      <protection hidden="1"/>
    </xf>
    <xf numFmtId="0" fontId="1" fillId="7" borderId="0" xfId="0" applyFont="1" applyFill="1" applyAlignment="1" applyProtection="1">
      <alignment horizontal="right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2" fillId="7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64" fillId="13" borderId="0" xfId="0" applyFont="1" applyFill="1" applyProtection="1">
      <protection hidden="1"/>
    </xf>
    <xf numFmtId="0" fontId="65" fillId="0" borderId="0" xfId="0" applyFont="1" applyAlignment="1" applyProtection="1">
      <alignment vertical="center"/>
      <protection hidden="1"/>
    </xf>
    <xf numFmtId="1" fontId="65" fillId="0" borderId="0" xfId="0" applyNumberFormat="1" applyFont="1" applyAlignment="1" applyProtection="1">
      <alignment vertic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67" fillId="9" borderId="0" xfId="0" applyFont="1" applyFill="1" applyAlignment="1" applyProtection="1">
      <alignment vertical="center"/>
      <protection hidden="1"/>
    </xf>
    <xf numFmtId="0" fontId="45" fillId="0" borderId="2" xfId="0" applyFont="1" applyBorder="1" applyProtection="1">
      <protection hidden="1"/>
    </xf>
    <xf numFmtId="0" fontId="18" fillId="0" borderId="19" xfId="0" applyFont="1" applyBorder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>
      <alignment horizontal="left" vertical="center"/>
    </xf>
    <xf numFmtId="0" fontId="65" fillId="8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5" fillId="10" borderId="15" xfId="0" applyNumberFormat="1" applyFont="1" applyFill="1" applyBorder="1" applyAlignment="1" applyProtection="1">
      <alignment horizontal="left" vertical="center"/>
      <protection hidden="1"/>
    </xf>
    <xf numFmtId="0" fontId="69" fillId="0" borderId="0" xfId="0" applyFont="1" applyProtection="1"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68" fillId="14" borderId="20" xfId="0" applyFont="1" applyFill="1" applyBorder="1" applyAlignment="1">
      <alignment vertical="center"/>
    </xf>
    <xf numFmtId="0" fontId="68" fillId="14" borderId="20" xfId="0" applyFont="1" applyFill="1" applyBorder="1" applyAlignment="1">
      <alignment horizontal="right" vertical="center" indent="1"/>
    </xf>
    <xf numFmtId="0" fontId="17" fillId="13" borderId="1" xfId="0" applyFont="1" applyFill="1" applyBorder="1" applyAlignment="1" applyProtection="1">
      <alignment horizontal="center" vertical="center"/>
      <protection hidden="1"/>
    </xf>
    <xf numFmtId="0" fontId="17" fillId="15" borderId="1" xfId="0" applyFont="1" applyFill="1" applyBorder="1" applyAlignment="1" applyProtection="1">
      <alignment horizontal="center" vertical="center"/>
      <protection hidden="1"/>
    </xf>
    <xf numFmtId="1" fontId="72" fillId="0" borderId="0" xfId="0" applyNumberFormat="1" applyFont="1" applyAlignment="1" applyProtection="1">
      <alignment vertical="center"/>
      <protection hidden="1"/>
    </xf>
    <xf numFmtId="0" fontId="71" fillId="0" borderId="0" xfId="3" applyFont="1" applyAlignment="1" applyProtection="1">
      <alignment vertical="center"/>
      <protection hidden="1"/>
    </xf>
    <xf numFmtId="0" fontId="73" fillId="8" borderId="0" xfId="0" applyFont="1" applyFill="1" applyAlignment="1" applyProtection="1">
      <alignment vertical="center"/>
      <protection hidden="1"/>
    </xf>
    <xf numFmtId="0" fontId="75" fillId="9" borderId="0" xfId="0" applyFont="1" applyFill="1" applyAlignment="1" applyProtection="1">
      <alignment vertical="center"/>
      <protection hidden="1"/>
    </xf>
    <xf numFmtId="0" fontId="71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70" fillId="0" borderId="2" xfId="0" applyFont="1" applyBorder="1" applyAlignment="1" applyProtection="1">
      <alignment vertical="center"/>
      <protection hidden="1"/>
    </xf>
    <xf numFmtId="0" fontId="74" fillId="13" borderId="0" xfId="0" applyFont="1" applyFill="1" applyAlignment="1" applyProtection="1">
      <alignment vertical="center"/>
      <protection hidden="1"/>
    </xf>
    <xf numFmtId="0" fontId="16" fillId="0" borderId="0" xfId="0" applyFont="1" applyAlignment="1">
      <alignment vertical="center"/>
    </xf>
    <xf numFmtId="0" fontId="45" fillId="0" borderId="0" xfId="0" applyFont="1" applyProtection="1">
      <protection hidden="1"/>
    </xf>
    <xf numFmtId="0" fontId="70" fillId="0" borderId="2" xfId="0" applyFont="1" applyBorder="1" applyAlignment="1" applyProtection="1">
      <protection hidden="1"/>
    </xf>
    <xf numFmtId="0" fontId="74" fillId="0" borderId="0" xfId="0" applyFont="1" applyFill="1" applyAlignment="1" applyProtection="1">
      <alignment vertical="center"/>
      <protection hidden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33" fillId="0" borderId="0" xfId="0" applyFont="1" applyAlignment="1">
      <alignment vertical="center"/>
    </xf>
    <xf numFmtId="0" fontId="11" fillId="9" borderId="4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0" fillId="0" borderId="23" xfId="0" applyBorder="1" applyProtection="1">
      <protection hidden="1"/>
    </xf>
    <xf numFmtId="0" fontId="0" fillId="0" borderId="24" xfId="0" applyBorder="1" applyProtection="1">
      <protection hidden="1"/>
    </xf>
    <xf numFmtId="0" fontId="9" fillId="0" borderId="25" xfId="0" applyFont="1" applyBorder="1" applyAlignment="1">
      <alignment vertical="center" wrapText="1"/>
    </xf>
    <xf numFmtId="0" fontId="0" fillId="0" borderId="1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7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2" xfId="0" applyBorder="1" applyProtection="1">
      <protection hidden="1"/>
    </xf>
    <xf numFmtId="0" fontId="9" fillId="0" borderId="24" xfId="0" applyFont="1" applyBorder="1" applyAlignment="1">
      <alignment vertical="center" wrapText="1"/>
    </xf>
    <xf numFmtId="0" fontId="0" fillId="0" borderId="31" xfId="0" applyBorder="1" applyProtection="1">
      <protection hidden="1"/>
    </xf>
    <xf numFmtId="0" fontId="78" fillId="0" borderId="0" xfId="0" applyFont="1" applyAlignment="1">
      <alignment vertical="center"/>
    </xf>
    <xf numFmtId="0" fontId="9" fillId="0" borderId="26" xfId="0" applyFont="1" applyBorder="1" applyAlignment="1">
      <alignment vertical="center" wrapText="1"/>
    </xf>
    <xf numFmtId="0" fontId="33" fillId="12" borderId="4" xfId="0" applyFont="1" applyFill="1" applyBorder="1" applyAlignment="1">
      <alignment horizontal="center" vertical="center"/>
    </xf>
    <xf numFmtId="0" fontId="33" fillId="1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right" vertical="center"/>
      <protection hidden="1"/>
    </xf>
    <xf numFmtId="164" fontId="80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1" fillId="0" borderId="0" xfId="0" applyFont="1" applyAlignment="1" applyProtection="1">
      <alignment horizontal="center" vertical="center"/>
      <protection hidden="1"/>
    </xf>
    <xf numFmtId="0" fontId="88" fillId="0" borderId="18" xfId="0" applyFont="1" applyBorder="1" applyAlignment="1" applyProtection="1">
      <alignment vertical="center"/>
      <protection hidden="1"/>
    </xf>
    <xf numFmtId="0" fontId="88" fillId="0" borderId="18" xfId="0" applyNumberFormat="1" applyFont="1" applyBorder="1" applyAlignment="1" applyProtection="1">
      <alignment vertical="center"/>
      <protection hidden="1"/>
    </xf>
    <xf numFmtId="0" fontId="11" fillId="9" borderId="8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165" fontId="32" fillId="0" borderId="0" xfId="0" applyNumberFormat="1" applyFont="1" applyProtection="1">
      <protection hidden="1"/>
    </xf>
    <xf numFmtId="0" fontId="2" fillId="7" borderId="0" xfId="0" applyFont="1" applyFill="1" applyAlignment="1" applyProtection="1">
      <alignment horizontal="center" vertical="center"/>
      <protection hidden="1"/>
    </xf>
    <xf numFmtId="0" fontId="11" fillId="12" borderId="8" xfId="0" applyFont="1" applyFill="1" applyBorder="1" applyAlignment="1" applyProtection="1">
      <alignment vertical="center"/>
      <protection locked="0"/>
    </xf>
    <xf numFmtId="0" fontId="11" fillId="12" borderId="29" xfId="0" applyFont="1" applyFill="1" applyBorder="1" applyAlignment="1" applyProtection="1">
      <alignment horizontal="left" vertical="center"/>
      <protection locked="0"/>
    </xf>
    <xf numFmtId="0" fontId="11" fillId="12" borderId="8" xfId="0" applyFont="1" applyFill="1" applyBorder="1" applyAlignment="1" applyProtection="1">
      <alignment horizontal="left" vertical="center"/>
      <protection locked="0"/>
    </xf>
    <xf numFmtId="0" fontId="11" fillId="12" borderId="30" xfId="0" applyFont="1" applyFill="1" applyBorder="1" applyAlignment="1" applyProtection="1">
      <alignment horizontal="left" vertical="center"/>
      <protection locked="0"/>
    </xf>
    <xf numFmtId="0" fontId="79" fillId="0" borderId="0" xfId="0" applyFont="1" applyAlignment="1">
      <alignment vertical="center" wrapText="1"/>
    </xf>
    <xf numFmtId="0" fontId="82" fillId="4" borderId="32" xfId="0" applyFont="1" applyFill="1" applyBorder="1" applyAlignment="1" applyProtection="1">
      <alignment horizontal="center" vertical="center" wrapText="1"/>
      <protection locked="0" hidden="1"/>
    </xf>
    <xf numFmtId="0" fontId="82" fillId="4" borderId="33" xfId="0" applyFont="1" applyFill="1" applyBorder="1" applyAlignment="1" applyProtection="1">
      <alignment horizontal="center" vertical="center" wrapText="1"/>
      <protection locked="0" hidden="1"/>
    </xf>
    <xf numFmtId="0" fontId="82" fillId="4" borderId="34" xfId="0" applyFont="1" applyFill="1" applyBorder="1" applyAlignment="1" applyProtection="1">
      <alignment horizontal="center" vertical="center" wrapText="1"/>
      <protection locked="0" hidden="1"/>
    </xf>
    <xf numFmtId="0" fontId="40" fillId="11" borderId="10" xfId="2" applyFont="1" applyFill="1" applyBorder="1" applyAlignment="1">
      <alignment vertical="center"/>
    </xf>
    <xf numFmtId="0" fontId="58" fillId="0" borderId="15" xfId="3" applyFont="1" applyBorder="1" applyAlignment="1" applyProtection="1">
      <alignment vertical="top" wrapText="1"/>
      <protection hidden="1"/>
    </xf>
    <xf numFmtId="0" fontId="58" fillId="0" borderId="0" xfId="3" applyFont="1" applyAlignment="1" applyProtection="1">
      <alignment vertical="top" wrapText="1"/>
      <protection hidden="1"/>
    </xf>
    <xf numFmtId="0" fontId="58" fillId="0" borderId="9" xfId="3" applyFont="1" applyBorder="1" applyAlignment="1" applyProtection="1">
      <alignment vertical="top" wrapText="1"/>
      <protection hidden="1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</cellXfs>
  <cellStyles count="5">
    <cellStyle name="D-Copyright" xfId="1"/>
    <cellStyle name="Standard" xfId="0" builtinId="0"/>
    <cellStyle name="Standard 2 2" xfId="2"/>
    <cellStyle name="Standard 2 2 2" xfId="3"/>
    <cellStyle name="Standard 3 2" xfId="4"/>
  </cellStyles>
  <dxfs count="29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B050"/>
        </patternFill>
      </fill>
    </dxf>
    <dxf>
      <font>
        <color theme="5" tint="-0.24994659260841701"/>
      </font>
    </dxf>
    <dxf>
      <font>
        <b/>
        <i val="0"/>
        <color theme="1"/>
      </font>
      <fill>
        <patternFill>
          <bgColor rgb="FFFFFF99"/>
        </patternFill>
      </fill>
    </dxf>
    <dxf>
      <font>
        <color theme="5" tint="-0.24994659260841701"/>
      </font>
    </dxf>
    <dxf>
      <font>
        <b/>
        <i val="0"/>
        <color theme="1"/>
      </font>
      <fill>
        <patternFill>
          <bgColor rgb="FFFFFF99"/>
        </patternFill>
      </fill>
    </dxf>
    <dxf>
      <font>
        <color theme="5" tint="-0.24994659260841701"/>
      </font>
    </dxf>
    <dxf>
      <font>
        <b/>
        <i val="0"/>
        <color theme="1"/>
      </font>
      <fill>
        <patternFill>
          <bgColor rgb="FFFFFF99"/>
        </patternFill>
      </fill>
    </dxf>
    <dxf>
      <font>
        <color theme="5" tint="-0.24994659260841701"/>
      </font>
    </dxf>
    <dxf>
      <font>
        <b/>
        <i val="0"/>
        <color theme="1"/>
      </font>
      <fill>
        <patternFill>
          <bgColor rgb="FFFFFF99"/>
        </patternFill>
      </fill>
    </dxf>
    <dxf>
      <font>
        <color theme="5" tint="-0.24994659260841701"/>
      </font>
    </dxf>
    <dxf>
      <font>
        <b/>
        <i val="0"/>
        <color theme="1"/>
      </font>
      <fill>
        <patternFill>
          <bgColor rgb="FFFFFF99"/>
        </patternFill>
      </fill>
    </dxf>
    <dxf>
      <font>
        <color theme="5" tint="-0.24994659260841701"/>
      </font>
    </dxf>
    <dxf>
      <font>
        <b/>
        <i val="0"/>
        <color theme="1"/>
      </font>
      <fill>
        <patternFill>
          <bgColor rgb="FFFFFF99"/>
        </patternFill>
      </fill>
    </dxf>
    <dxf>
      <font>
        <color theme="5" tint="-0.24994659260841701"/>
      </font>
    </dxf>
    <dxf>
      <font>
        <b/>
        <i val="0"/>
        <color theme="1"/>
      </font>
      <fill>
        <patternFill>
          <bgColor rgb="FFFFFF99"/>
        </patternFill>
      </fill>
    </dxf>
    <dxf>
      <font>
        <color theme="5" tint="-0.24994659260841701"/>
      </font>
    </dxf>
    <dxf>
      <font>
        <b/>
        <i val="0"/>
        <color theme="1"/>
      </font>
      <fill>
        <patternFill>
          <bgColor rgb="FFFFFF99"/>
        </patternFill>
      </fill>
    </dxf>
    <dxf>
      <font>
        <color theme="5" tint="-0.24994659260841701"/>
      </font>
    </dxf>
    <dxf>
      <font>
        <b/>
        <i val="0"/>
        <color theme="1"/>
      </font>
      <fill>
        <patternFill>
          <bgColor rgb="FFFFFF99"/>
        </patternFill>
      </fill>
    </dxf>
    <dxf>
      <font>
        <color theme="5" tint="-0.24994659260841701"/>
      </font>
    </dxf>
    <dxf>
      <font>
        <b/>
        <i val="0"/>
        <color theme="1"/>
      </font>
      <fill>
        <patternFill>
          <bgColor rgb="FFFFFF99"/>
        </patternFill>
      </fill>
    </dxf>
    <dxf>
      <font>
        <color theme="5" tint="-0.24994659260841701"/>
      </font>
    </dxf>
    <dxf>
      <font>
        <b/>
        <i val="0"/>
        <color theme="1"/>
      </font>
      <fill>
        <patternFill>
          <bgColor rgb="FFFFFF99"/>
        </patternFill>
      </fill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</dxfs>
  <tableStyles count="0" defaultTableStyle="TableStyleMedium2" defaultPivotStyle="PivotStyleLight16"/>
  <colors>
    <mruColors>
      <color rgb="FFC6E0B4"/>
      <color rgb="FFFFFF99"/>
      <color rgb="FF0000FF"/>
      <color rgb="FFFFF8E5"/>
      <color rgb="FFFCD5B4"/>
      <color rgb="FFE26B0A"/>
      <color rgb="FF76933C"/>
      <color rgb="FF008000"/>
      <color rgb="FF1751BC"/>
      <color rgb="FFC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6</xdr:col>
          <xdr:colOff>342900</xdr:colOff>
          <xdr:row>33</xdr:row>
          <xdr:rowOff>171450</xdr:rowOff>
        </xdr:to>
        <xdr:pic>
          <xdr:nvPicPr>
            <xdr:cNvPr id="2" name="Grafik 1">
              <a:extLst>
                <a:ext uri="{FF2B5EF4-FFF2-40B4-BE49-F238E27FC236}">
                  <a16:creationId xmlns:a16="http://schemas.microsoft.com/office/drawing/2014/main" id="{50614084-8029-4C5F-8971-3B4C9F3740B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K$16:$T$17" spid="_x0000_s148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7477125"/>
              <a:ext cx="4143375" cy="38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DF2006"/>
  <sheetViews>
    <sheetView showGridLines="0" showRowColHeaders="0" tabSelected="1" topLeftCell="B1" zoomScaleNormal="100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E7" sqref="E7:AG7"/>
    </sheetView>
  </sheetViews>
  <sheetFormatPr baseColWidth="10" defaultColWidth="0" defaultRowHeight="15" zeroHeight="1" x14ac:dyDescent="0.25"/>
  <cols>
    <col min="1" max="1" width="7.7109375" style="2" customWidth="1"/>
    <col min="2" max="2" width="0.140625" style="2" customWidth="1"/>
    <col min="3" max="4" width="3.7109375" style="2" customWidth="1"/>
    <col min="5" max="5" width="1.7109375" style="2" customWidth="1"/>
    <col min="6" max="11" width="2.7109375" style="2" customWidth="1"/>
    <col min="12" max="12" width="3.7109375" style="2" customWidth="1"/>
    <col min="13" max="13" width="1.7109375" style="2" customWidth="1"/>
    <col min="14" max="36" width="2.7109375" style="2" customWidth="1"/>
    <col min="37" max="37" width="1.7109375" style="2" customWidth="1"/>
    <col min="38" max="38" width="4.7109375" style="2" customWidth="1"/>
    <col min="39" max="39" width="1.7109375" style="2" customWidth="1"/>
    <col min="40" max="40" width="4.7109375" style="2" customWidth="1"/>
    <col min="41" max="41" width="2.7109375" style="2" customWidth="1"/>
    <col min="42" max="42" width="11.42578125" style="2" hidden="1"/>
    <col min="43" max="47" width="5.7109375" style="2" hidden="1"/>
    <col min="48" max="48" width="2.7109375" style="2" hidden="1"/>
    <col min="49" max="49" width="4.7109375" style="2" hidden="1"/>
    <col min="50" max="52" width="11.42578125" style="2" hidden="1"/>
    <col min="53" max="53" width="7.7109375" style="2" hidden="1"/>
    <col min="54" max="54" width="0.140625" style="2" hidden="1"/>
    <col min="55" max="56" width="3.7109375" style="2" hidden="1"/>
    <col min="57" max="57" width="1.7109375" style="2" hidden="1"/>
    <col min="58" max="63" width="2.7109375" style="2" hidden="1"/>
    <col min="64" max="64" width="3.7109375" style="2" hidden="1"/>
    <col min="65" max="65" width="1.7109375" style="2" hidden="1"/>
    <col min="66" max="89" width="2.7109375" style="2" hidden="1"/>
    <col min="90" max="90" width="5.7109375" style="2" hidden="1"/>
    <col min="91" max="91" width="1.85546875" style="2" hidden="1"/>
    <col min="92" max="92" width="5.7109375" style="2" hidden="1"/>
    <col min="93" max="93" width="2.7109375" style="2" hidden="1"/>
    <col min="94" max="94" width="11.42578125" style="2" hidden="1"/>
    <col min="95" max="99" width="5.7109375" style="131" hidden="1"/>
    <col min="100" max="101" width="11.42578125" style="2" hidden="1"/>
    <col min="102" max="104" width="3.7109375" style="2" hidden="1"/>
    <col min="105" max="105" width="30.7109375" style="2" hidden="1"/>
    <col min="106" max="106" width="10.7109375" style="2" hidden="1"/>
    <col min="107" max="109" width="3.7109375" style="2" hidden="1"/>
    <col min="110" max="110" width="30.7109375" style="2" hidden="1"/>
    <col min="111" max="16384" width="11.42578125" style="2" hidden="1"/>
  </cols>
  <sheetData>
    <row r="1" spans="1:100" ht="15.75" x14ac:dyDescent="0.25">
      <c r="C1" s="200" t="s">
        <v>0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1"/>
      <c r="AJ1" s="201"/>
      <c r="AK1" s="201"/>
      <c r="AL1" s="203"/>
      <c r="AM1" s="204" t="s">
        <v>32</v>
      </c>
      <c r="AN1" s="203"/>
      <c r="AO1" s="202">
        <f>A2001</f>
        <v>1</v>
      </c>
      <c r="BC1" s="1" t="s">
        <v>0</v>
      </c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7"/>
      <c r="CJ1" s="17" t="s">
        <v>51</v>
      </c>
      <c r="CK1" s="211" t="s">
        <v>32</v>
      </c>
      <c r="CL1" s="211"/>
      <c r="CM1" s="211"/>
      <c r="CN1" s="211"/>
      <c r="CO1" s="18">
        <f>AO1</f>
        <v>1</v>
      </c>
    </row>
    <row r="2" spans="1:100" ht="25.15" customHeight="1" x14ac:dyDescent="0.25">
      <c r="C2" s="3" t="s">
        <v>294</v>
      </c>
      <c r="AL2" s="217"/>
      <c r="AM2" s="218"/>
      <c r="AN2" s="219"/>
      <c r="AO2"/>
      <c r="BC2" s="3" t="str">
        <f>C2</f>
        <v>FL Produkt, Marke, Qualität und Image</v>
      </c>
    </row>
    <row r="3" spans="1:100" ht="21" customHeight="1" x14ac:dyDescent="0.25">
      <c r="AO3"/>
    </row>
    <row r="4" spans="1:100" ht="23.25" thickBot="1" x14ac:dyDescent="0.3">
      <c r="C4" s="160" t="s">
        <v>95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1" t="s">
        <v>64</v>
      </c>
      <c r="AL4" s="4" t="s">
        <v>1</v>
      </c>
      <c r="AM4" s="5" t="s">
        <v>2</v>
      </c>
      <c r="AN4" s="4" t="s">
        <v>3</v>
      </c>
      <c r="AO4"/>
      <c r="BC4" s="160" t="s">
        <v>61</v>
      </c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1" t="s">
        <v>64</v>
      </c>
      <c r="CL4" s="11" t="s">
        <v>1</v>
      </c>
      <c r="CM4" s="14" t="s">
        <v>2</v>
      </c>
      <c r="CN4" s="11" t="s">
        <v>3</v>
      </c>
    </row>
    <row r="5" spans="1:100" x14ac:dyDescent="0.25">
      <c r="C5" s="24"/>
      <c r="D5" s="7"/>
      <c r="AL5" s="6"/>
      <c r="AM5" s="6"/>
      <c r="AN5" s="6"/>
      <c r="BC5" s="24"/>
      <c r="BD5" s="7"/>
      <c r="CL5" s="22"/>
      <c r="CM5" s="22"/>
      <c r="CN5" s="22"/>
    </row>
    <row r="6" spans="1:100" ht="15" customHeight="1" x14ac:dyDescent="0.25">
      <c r="C6" s="176" t="s">
        <v>6</v>
      </c>
      <c r="D6" s="208" t="s">
        <v>132</v>
      </c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BC6" s="176" t="s">
        <v>8</v>
      </c>
      <c r="BD6" s="208" t="s">
        <v>132</v>
      </c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</row>
    <row r="7" spans="1:100" ht="21" customHeight="1" x14ac:dyDescent="0.25">
      <c r="D7" s="154" t="s">
        <v>4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L7" s="163" t="str">
        <f>IF(E7="","",IF(COUNTIF($AQ$7:$AQ$8,E7)&gt;0,1/COUNTIF($E$7:$E$8,E7),0))</f>
        <v/>
      </c>
      <c r="AM7" s="9" t="s">
        <v>2</v>
      </c>
      <c r="AN7" s="10">
        <v>1</v>
      </c>
      <c r="AQ7" s="157" t="str">
        <f>CQ7</f>
        <v>Verringerung des Beschaffungsrisikos</v>
      </c>
      <c r="AR7" s="127"/>
      <c r="AS7" s="127"/>
      <c r="AT7" s="127"/>
      <c r="AU7" s="127"/>
      <c r="BD7" s="154" t="s">
        <v>4</v>
      </c>
      <c r="BE7" s="207" t="s">
        <v>130</v>
      </c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L7" s="8">
        <v>1</v>
      </c>
      <c r="CM7" s="9" t="s">
        <v>2</v>
      </c>
      <c r="CN7" s="10">
        <v>1</v>
      </c>
      <c r="CP7" s="26"/>
      <c r="CQ7" s="133" t="str">
        <f>BE7</f>
        <v>Verringerung des Beschaffungsrisikos</v>
      </c>
      <c r="CR7" s="133"/>
      <c r="CS7" s="132"/>
      <c r="CT7" s="132"/>
      <c r="CU7" s="132"/>
      <c r="CV7" s="26" t="s">
        <v>71</v>
      </c>
    </row>
    <row r="8" spans="1:100" ht="21" customHeight="1" x14ac:dyDescent="0.25">
      <c r="D8" s="154" t="s">
        <v>4</v>
      </c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L8" s="163" t="str">
        <f>IF(E8="","",IF(COUNTIF($AQ$7:$AQ$8,E8)&gt;0,1/COUNTIF($E$7:$E$8,E8),0))</f>
        <v/>
      </c>
      <c r="AM8" s="9" t="s">
        <v>2</v>
      </c>
      <c r="AN8" s="10">
        <v>1</v>
      </c>
      <c r="AQ8" s="157" t="str">
        <f>CQ8</f>
        <v>Möglichkeit des demonstrativen Konsums</v>
      </c>
      <c r="AR8" s="127"/>
      <c r="AS8" s="127"/>
      <c r="AT8" s="127"/>
      <c r="AU8" s="127"/>
      <c r="BD8" s="154" t="s">
        <v>4</v>
      </c>
      <c r="BE8" s="207" t="s">
        <v>131</v>
      </c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L8" s="8">
        <v>1</v>
      </c>
      <c r="CM8" s="9" t="s">
        <v>2</v>
      </c>
      <c r="CN8" s="10">
        <v>1</v>
      </c>
      <c r="CP8" s="26"/>
      <c r="CQ8" s="133" t="str">
        <f>BE8</f>
        <v>Möglichkeit des demonstrativen Konsums</v>
      </c>
      <c r="CR8" s="133"/>
      <c r="CS8" s="132"/>
      <c r="CT8" s="132"/>
      <c r="CU8" s="132"/>
    </row>
    <row r="9" spans="1:100" ht="15" customHeight="1" x14ac:dyDescent="0.25">
      <c r="D9" s="124"/>
      <c r="E9" s="123"/>
      <c r="F9" s="123"/>
      <c r="BD9" s="124"/>
      <c r="BE9" s="123"/>
      <c r="BF9" s="123"/>
    </row>
    <row r="10" spans="1:100" ht="15" customHeight="1" x14ac:dyDescent="0.25">
      <c r="C10" s="176" t="s">
        <v>7</v>
      </c>
      <c r="D10" s="208" t="s">
        <v>117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BC10" s="176" t="s">
        <v>44</v>
      </c>
      <c r="BD10" s="208" t="s">
        <v>117</v>
      </c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</row>
    <row r="11" spans="1:100" ht="21" customHeight="1" x14ac:dyDescent="0.25">
      <c r="D11" s="124" t="s">
        <v>97</v>
      </c>
      <c r="E11" s="124"/>
      <c r="F11" s="124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124" t="s">
        <v>99</v>
      </c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L11" s="163" t="str">
        <f>IF(AND(M11="",Z11=""),"",SUM(IF(COUNTIF($AQ$11:$AR$11,M11)&gt;0,1/COUNTIF($M$11:$AJ$11,M11),0),IF(COUNTIF($AQ$11:$AR$11,Z11)&gt;0,1/COUNTIF($M$11:$AJ$11,Z11),0)))</f>
        <v/>
      </c>
      <c r="AM11" s="9" t="s">
        <v>2</v>
      </c>
      <c r="AN11" s="10">
        <v>2</v>
      </c>
      <c r="AQ11" s="157" t="str">
        <f>CQ11</f>
        <v>Produkte</v>
      </c>
      <c r="AR11" s="157" t="str">
        <f>CR11</f>
        <v>Dienstleistungen</v>
      </c>
      <c r="AS11" s="127"/>
      <c r="AT11" s="127"/>
      <c r="AU11" s="127"/>
      <c r="BD11" s="124" t="s">
        <v>97</v>
      </c>
      <c r="BE11" s="124"/>
      <c r="BF11" s="124"/>
      <c r="BM11" s="207" t="s">
        <v>98</v>
      </c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124" t="s">
        <v>99</v>
      </c>
      <c r="BZ11" s="207" t="s">
        <v>100</v>
      </c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L11" s="8">
        <v>2</v>
      </c>
      <c r="CM11" s="9" t="s">
        <v>2</v>
      </c>
      <c r="CN11" s="10">
        <v>2</v>
      </c>
      <c r="CP11" s="26"/>
      <c r="CQ11" s="133" t="str">
        <f>BM11</f>
        <v>Produkte</v>
      </c>
      <c r="CR11" s="133" t="str">
        <f>BZ11</f>
        <v>Dienstleistungen</v>
      </c>
      <c r="CS11" s="132"/>
      <c r="CT11" s="132"/>
      <c r="CU11" s="132"/>
      <c r="CV11" s="26" t="s">
        <v>69</v>
      </c>
    </row>
    <row r="12" spans="1:100" ht="21" customHeight="1" x14ac:dyDescent="0.25">
      <c r="D12" s="124" t="s">
        <v>135</v>
      </c>
      <c r="E12" s="124"/>
      <c r="F12" s="124"/>
      <c r="G12" s="124"/>
      <c r="H12" s="124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124" t="s">
        <v>102</v>
      </c>
      <c r="U12" s="124"/>
      <c r="V12" s="124"/>
      <c r="W12" s="124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" t="s">
        <v>136</v>
      </c>
      <c r="AL12" s="163" t="str">
        <f>IF(AND(AQ12="",AR12=""),"",SUM(IF(AQ12=CQ12,1,0),IF(AR12=CR12,1,0)))</f>
        <v/>
      </c>
      <c r="AM12" s="9" t="s">
        <v>2</v>
      </c>
      <c r="AN12" s="10">
        <v>2</v>
      </c>
      <c r="AQ12" s="133" t="str">
        <f>IF(I12="","",I12)</f>
        <v/>
      </c>
      <c r="AR12" s="133" t="str">
        <f>IF(X12="","",X12)</f>
        <v/>
      </c>
      <c r="AS12" s="127"/>
      <c r="AT12" s="127"/>
      <c r="AU12" s="127"/>
      <c r="BD12" s="124" t="s">
        <v>135</v>
      </c>
      <c r="BE12" s="124"/>
      <c r="BF12" s="124"/>
      <c r="BG12" s="124"/>
      <c r="BH12" s="124"/>
      <c r="BI12" s="207" t="s">
        <v>101</v>
      </c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124" t="s">
        <v>102</v>
      </c>
      <c r="BU12" s="124"/>
      <c r="BV12" s="124"/>
      <c r="BW12" s="124"/>
      <c r="BX12" s="207" t="s">
        <v>103</v>
      </c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" t="s">
        <v>136</v>
      </c>
      <c r="CL12" s="8">
        <v>2</v>
      </c>
      <c r="CM12" s="9" t="s">
        <v>2</v>
      </c>
      <c r="CN12" s="10">
        <v>2</v>
      </c>
      <c r="CP12" s="26"/>
      <c r="CQ12" s="133" t="str">
        <f>BI12</f>
        <v>markiert</v>
      </c>
      <c r="CR12" s="133" t="str">
        <f>BX12</f>
        <v>identifiziert</v>
      </c>
      <c r="CS12" s="132"/>
      <c r="CT12" s="132"/>
      <c r="CU12" s="132"/>
    </row>
    <row r="13" spans="1:100" ht="21" customHeight="1" x14ac:dyDescent="0.25">
      <c r="D13" s="124" t="s">
        <v>137</v>
      </c>
      <c r="L13" s="124"/>
      <c r="M13" s="124"/>
      <c r="N13" s="124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124" t="s">
        <v>138</v>
      </c>
      <c r="AL13" s="163" t="str">
        <f>IF(AND(AQ13=""),"",SUM(IF(AQ13=CQ13,1,0)))</f>
        <v/>
      </c>
      <c r="AM13" s="9" t="s">
        <v>2</v>
      </c>
      <c r="AN13" s="10">
        <v>1</v>
      </c>
      <c r="AQ13" s="133" t="str">
        <f>IF(O13="","",O13)</f>
        <v/>
      </c>
      <c r="AR13" s="127"/>
      <c r="AS13" s="127"/>
      <c r="AT13" s="127"/>
      <c r="AU13" s="127"/>
      <c r="BD13" s="124" t="s">
        <v>137</v>
      </c>
      <c r="BL13" s="124"/>
      <c r="BM13" s="124"/>
      <c r="BN13" s="124"/>
      <c r="BO13" s="207" t="s">
        <v>104</v>
      </c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124" t="s">
        <v>138</v>
      </c>
      <c r="CL13" s="8">
        <v>1</v>
      </c>
      <c r="CM13" s="9" t="s">
        <v>2</v>
      </c>
      <c r="CN13" s="10">
        <v>1</v>
      </c>
      <c r="CP13" s="26"/>
      <c r="CQ13" s="133" t="str">
        <f>BO13</f>
        <v>Differenzierung</v>
      </c>
      <c r="CR13" s="133"/>
      <c r="CS13" s="132"/>
      <c r="CT13" s="132"/>
      <c r="CU13" s="132"/>
    </row>
    <row r="14" spans="1:100" ht="21" customHeight="1" x14ac:dyDescent="0.25"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124" t="s">
        <v>106</v>
      </c>
      <c r="AL14" s="163" t="str">
        <f>IF(AND(AQ14=""),"",SUM(IF(AQ14=CQ14,1,0)))</f>
        <v/>
      </c>
      <c r="AM14" s="9" t="s">
        <v>2</v>
      </c>
      <c r="AN14" s="10">
        <v>1</v>
      </c>
      <c r="AQ14" s="133" t="str">
        <f>IF(D14="","",D14)</f>
        <v/>
      </c>
      <c r="AR14" s="127"/>
      <c r="AS14" s="127"/>
      <c r="AT14" s="127"/>
      <c r="AU14" s="127"/>
      <c r="BD14" s="207" t="s">
        <v>105</v>
      </c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124" t="s">
        <v>106</v>
      </c>
      <c r="CL14" s="8">
        <v>1</v>
      </c>
      <c r="CM14" s="9" t="s">
        <v>2</v>
      </c>
      <c r="CN14" s="10">
        <v>1</v>
      </c>
      <c r="CP14" s="26"/>
      <c r="CQ14" s="133" t="str">
        <f>BD14</f>
        <v>Konkurrenz</v>
      </c>
      <c r="CR14" s="133"/>
      <c r="CS14" s="132"/>
      <c r="CT14" s="132"/>
      <c r="CU14" s="132"/>
    </row>
    <row r="15" spans="1:100" ht="15" customHeight="1" x14ac:dyDescent="0.25">
      <c r="D15" s="124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BD15" s="124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</row>
    <row r="16" spans="1:100" ht="15" customHeight="1" x14ac:dyDescent="0.25">
      <c r="A16"/>
      <c r="B16"/>
      <c r="C16" s="176" t="s">
        <v>44</v>
      </c>
      <c r="D16" s="208" t="s">
        <v>84</v>
      </c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BC16" s="176" t="s">
        <v>6</v>
      </c>
      <c r="BD16" s="208" t="s">
        <v>84</v>
      </c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</row>
    <row r="17" spans="1:100" ht="21" customHeight="1" x14ac:dyDescent="0.25">
      <c r="A17"/>
      <c r="B17"/>
      <c r="D17" s="179"/>
      <c r="E17" s="124"/>
      <c r="F17" s="209" t="s">
        <v>81</v>
      </c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L17" s="163" t="str">
        <f>IF(COUNTIF(AQ17:AQ28,"x")=0,"",SUM(IF(AND(CQ21="x",AQ21=CQ21),1,0),IF(AND(CQ27="x",AQ27=CQ27),1,0),IF(AND(CQ23="x",AQ23=CQ23),1,0),IF(AND(CQ17="x",AQ17=CQ17),1,0),IF(AND(CQ25="x",AQ25=CQ25),1,0),IF(AND(CQ19="x",AQ19=CQ19),1,0))-(IF(COUNTIF(AQ17:AQ28,"x")&gt;AN17,COUNTIF(AQ17:AQ28,"x")-AN17,0)))</f>
        <v/>
      </c>
      <c r="AM17" s="9" t="s">
        <v>2</v>
      </c>
      <c r="AN17" s="10">
        <v>3</v>
      </c>
      <c r="AQ17" s="133" t="str">
        <f t="shared" ref="AQ17" si="0">IF(D17="","",D17)</f>
        <v/>
      </c>
      <c r="AR17" s="127"/>
      <c r="AS17" s="127"/>
      <c r="AT17" s="127"/>
      <c r="AU17" s="127"/>
      <c r="BD17" s="179" t="s">
        <v>10</v>
      </c>
      <c r="BE17" s="124"/>
      <c r="BF17" s="209" t="s">
        <v>81</v>
      </c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Q17" s="133" t="str">
        <f t="shared" ref="CQ17" si="1">BD17</f>
        <v>x</v>
      </c>
      <c r="CR17" s="133"/>
      <c r="CS17" s="132"/>
      <c r="CT17" s="132"/>
      <c r="CU17" s="132"/>
    </row>
    <row r="18" spans="1:100" ht="15" customHeight="1" x14ac:dyDescent="0.25">
      <c r="A18"/>
      <c r="B18"/>
      <c r="D18" s="180"/>
      <c r="E18" s="124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BD18" s="180"/>
      <c r="BE18" s="124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</row>
    <row r="19" spans="1:100" ht="21" customHeight="1" x14ac:dyDescent="0.25">
      <c r="A19"/>
      <c r="B19"/>
      <c r="D19" s="179"/>
      <c r="E19" s="124"/>
      <c r="F19" s="209" t="s">
        <v>83</v>
      </c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Q19" s="133" t="str">
        <f t="shared" ref="AQ19" si="2">IF(D19="","",D19)</f>
        <v/>
      </c>
      <c r="AR19" s="127"/>
      <c r="AS19" s="127"/>
      <c r="AT19" s="127"/>
      <c r="AU19" s="127"/>
      <c r="BD19" s="179"/>
      <c r="BE19" s="124"/>
      <c r="BF19" s="209" t="s">
        <v>83</v>
      </c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Q19" s="133">
        <f t="shared" ref="CQ19" si="3">BD19</f>
        <v>0</v>
      </c>
      <c r="CR19" s="133"/>
      <c r="CS19" s="132"/>
      <c r="CT19" s="132"/>
      <c r="CU19" s="132"/>
    </row>
    <row r="20" spans="1:100" ht="15" customHeight="1" x14ac:dyDescent="0.25">
      <c r="A20"/>
      <c r="B20"/>
      <c r="D20" s="178"/>
      <c r="E20" s="124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BD20" s="178"/>
      <c r="BE20" s="124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</row>
    <row r="21" spans="1:100" ht="21" customHeight="1" x14ac:dyDescent="0.25">
      <c r="A21"/>
      <c r="B21"/>
      <c r="D21" s="179"/>
      <c r="E21" s="124"/>
      <c r="F21" s="209" t="s">
        <v>78</v>
      </c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Q21" s="133" t="str">
        <f>IF(D21="","",D21)</f>
        <v/>
      </c>
      <c r="AR21" s="127"/>
      <c r="AS21" s="127"/>
      <c r="AT21" s="127"/>
      <c r="AU21" s="127"/>
      <c r="BD21" s="179"/>
      <c r="BE21" s="124"/>
      <c r="BF21" s="209" t="s">
        <v>78</v>
      </c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L21" s="8">
        <v>3</v>
      </c>
      <c r="CM21" s="9" t="s">
        <v>2</v>
      </c>
      <c r="CN21" s="10">
        <v>3</v>
      </c>
      <c r="CP21" s="26"/>
      <c r="CQ21" s="133">
        <f>BD21</f>
        <v>0</v>
      </c>
      <c r="CR21" s="133"/>
      <c r="CS21" s="132"/>
      <c r="CT21" s="132"/>
      <c r="CU21" s="132"/>
    </row>
    <row r="22" spans="1:100" ht="15" customHeight="1" x14ac:dyDescent="0.25">
      <c r="A22"/>
      <c r="B22"/>
      <c r="D22" s="180"/>
      <c r="E22" s="124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BD22" s="180"/>
      <c r="BE22" s="124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</row>
    <row r="23" spans="1:100" ht="21" customHeight="1" x14ac:dyDescent="0.25">
      <c r="A23"/>
      <c r="B23"/>
      <c r="D23" s="179"/>
      <c r="E23" s="124"/>
      <c r="F23" s="209" t="s">
        <v>80</v>
      </c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Q23" s="133" t="str">
        <f t="shared" ref="AQ23" si="4">IF(D23="","",D23)</f>
        <v/>
      </c>
      <c r="AR23" s="127"/>
      <c r="AS23" s="127"/>
      <c r="AT23" s="127"/>
      <c r="AU23" s="127"/>
      <c r="BD23" s="179"/>
      <c r="BE23" s="124"/>
      <c r="BF23" s="209" t="s">
        <v>80</v>
      </c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Q23" s="133">
        <f t="shared" ref="CQ23" si="5">BD23</f>
        <v>0</v>
      </c>
      <c r="CR23" s="133"/>
      <c r="CS23" s="132"/>
      <c r="CT23" s="132"/>
      <c r="CU23" s="132"/>
    </row>
    <row r="24" spans="1:100" ht="15" customHeight="1" x14ac:dyDescent="0.25">
      <c r="A24"/>
      <c r="B24"/>
      <c r="D24" s="180"/>
      <c r="E24" s="124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BD24" s="180"/>
      <c r="BE24" s="124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</row>
    <row r="25" spans="1:100" ht="21" customHeight="1" x14ac:dyDescent="0.25">
      <c r="A25"/>
      <c r="B25"/>
      <c r="D25" s="179"/>
      <c r="E25" s="124"/>
      <c r="F25" s="209" t="s">
        <v>82</v>
      </c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Q25" s="133" t="str">
        <f t="shared" ref="AQ25" si="6">IF(D25="","",D25)</f>
        <v/>
      </c>
      <c r="AR25" s="127"/>
      <c r="AS25" s="127"/>
      <c r="AT25" s="127"/>
      <c r="AU25" s="127"/>
      <c r="BD25" s="179" t="s">
        <v>10</v>
      </c>
      <c r="BE25" s="124"/>
      <c r="BF25" s="209" t="s">
        <v>82</v>
      </c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Q25" s="133" t="str">
        <f t="shared" ref="CQ25" si="7">BD25</f>
        <v>x</v>
      </c>
      <c r="CR25" s="133"/>
      <c r="CS25" s="132"/>
      <c r="CT25" s="132"/>
      <c r="CU25" s="132"/>
    </row>
    <row r="26" spans="1:100" ht="15" customHeight="1" x14ac:dyDescent="0.25">
      <c r="A26"/>
      <c r="B26"/>
      <c r="D26" s="180"/>
      <c r="E26" s="124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BD26" s="180"/>
      <c r="BE26" s="124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</row>
    <row r="27" spans="1:100" ht="21" customHeight="1" x14ac:dyDescent="0.25">
      <c r="A27"/>
      <c r="B27"/>
      <c r="D27" s="179"/>
      <c r="E27" s="124"/>
      <c r="F27" s="209" t="s">
        <v>79</v>
      </c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Q27" s="133" t="str">
        <f t="shared" ref="AQ27" si="8">IF(D27="","",D27)</f>
        <v/>
      </c>
      <c r="AR27" s="127"/>
      <c r="AS27" s="127"/>
      <c r="AT27" s="127"/>
      <c r="AU27" s="127"/>
      <c r="BD27" s="179" t="s">
        <v>10</v>
      </c>
      <c r="BE27" s="124"/>
      <c r="BF27" s="209" t="s">
        <v>79</v>
      </c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Q27" s="133" t="str">
        <f t="shared" ref="CQ27" si="9">BD27</f>
        <v>x</v>
      </c>
      <c r="CR27" s="133"/>
      <c r="CS27" s="132"/>
      <c r="CT27" s="132"/>
      <c r="CU27" s="132"/>
    </row>
    <row r="28" spans="1:100" ht="15" customHeight="1" x14ac:dyDescent="0.25">
      <c r="A28"/>
      <c r="B28"/>
      <c r="D28" s="180"/>
      <c r="E28" s="124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BD28" s="180"/>
      <c r="BE28" s="124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</row>
    <row r="29" spans="1:100" ht="15" customHeight="1" x14ac:dyDescent="0.25">
      <c r="D29" s="124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BD29" s="124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</row>
    <row r="30" spans="1:100" ht="15" customHeight="1" x14ac:dyDescent="0.25">
      <c r="A30"/>
      <c r="B30" s="176"/>
      <c r="C30" s="176" t="s">
        <v>8</v>
      </c>
      <c r="D30" s="208" t="s">
        <v>94</v>
      </c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BC30" s="176" t="s">
        <v>7</v>
      </c>
      <c r="BD30" s="208" t="s">
        <v>94</v>
      </c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</row>
    <row r="31" spans="1:100" ht="21" customHeight="1" x14ac:dyDescent="0.25">
      <c r="D31" s="124" t="s">
        <v>85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124" t="s">
        <v>134</v>
      </c>
      <c r="AL31" s="163" t="str">
        <f>IF(AND(AQ31=""),"",SUM(IF(AQ31=CQ31,1,0)))</f>
        <v/>
      </c>
      <c r="AM31" s="9" t="s">
        <v>2</v>
      </c>
      <c r="AN31" s="10">
        <v>1</v>
      </c>
      <c r="AQ31" s="133" t="str">
        <f>IF(X31="","",X31)</f>
        <v/>
      </c>
      <c r="AR31" s="127"/>
      <c r="AS31" s="127"/>
      <c r="AT31" s="127"/>
      <c r="AU31" s="127"/>
      <c r="BD31" s="124" t="s">
        <v>85</v>
      </c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X31" s="207" t="s">
        <v>86</v>
      </c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124" t="s">
        <v>134</v>
      </c>
      <c r="CL31" s="8">
        <v>1</v>
      </c>
      <c r="CM31" s="9" t="s">
        <v>2</v>
      </c>
      <c r="CN31" s="10">
        <v>1</v>
      </c>
      <c r="CP31" s="26"/>
      <c r="CQ31" s="133" t="str">
        <f>BX31</f>
        <v>jede</v>
      </c>
      <c r="CR31" s="133"/>
      <c r="CS31" s="132"/>
      <c r="CT31" s="132"/>
      <c r="CU31" s="132"/>
      <c r="CV31" s="26" t="s">
        <v>69</v>
      </c>
    </row>
    <row r="32" spans="1:100" ht="21" customHeight="1" x14ac:dyDescent="0.25"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124" t="s">
        <v>139</v>
      </c>
      <c r="Q32" s="124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124" t="s">
        <v>140</v>
      </c>
      <c r="AF32" s="124"/>
      <c r="AL32" s="163" t="str">
        <f>IF(AND(AQ32="",AR32=""),"",SUM(IF(AQ32=CQ32,1,0),IF(AR32=CR32,1,0),IF(AS32=CR32,1,0)))</f>
        <v/>
      </c>
      <c r="AM32" s="9" t="s">
        <v>2</v>
      </c>
      <c r="AN32" s="10">
        <v>2</v>
      </c>
      <c r="AQ32" s="133" t="str">
        <f>IF(D32="","",D32)</f>
        <v/>
      </c>
      <c r="AR32" s="133" t="str">
        <f>IF(T32="","",T32)</f>
        <v/>
      </c>
      <c r="AS32" s="205" t="str">
        <f>IF(T32=D33,"",D33)</f>
        <v/>
      </c>
      <c r="AT32" s="127"/>
      <c r="AU32" s="127"/>
      <c r="BD32" s="207" t="s">
        <v>87</v>
      </c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124" t="s">
        <v>139</v>
      </c>
      <c r="BQ32" s="124"/>
      <c r="BT32" s="207" t="s">
        <v>88</v>
      </c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124" t="s">
        <v>140</v>
      </c>
      <c r="CF32" s="124"/>
      <c r="CL32" s="8">
        <v>2</v>
      </c>
      <c r="CM32" s="9" t="s">
        <v>2</v>
      </c>
      <c r="CN32" s="10">
        <v>2</v>
      </c>
      <c r="CP32" s="26"/>
      <c r="CQ32" s="133" t="str">
        <f>BD32</f>
        <v>Markt</v>
      </c>
      <c r="CR32" s="133" t="str">
        <f>BT32</f>
        <v>Leistung</v>
      </c>
      <c r="CS32" s="206"/>
      <c r="CT32" s="132"/>
      <c r="CU32" s="132"/>
    </row>
    <row r="33" spans="3:100" ht="21" customHeight="1" x14ac:dyDescent="0.25"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124" t="s">
        <v>141</v>
      </c>
      <c r="AL33" s="163" t="str">
        <f>IF(AND(AQ33=""),"",SUM(IF(AQ33=CQ33,1,0),IF(AR33=CQ33,1,0)))</f>
        <v/>
      </c>
      <c r="AM33" s="9" t="s">
        <v>2</v>
      </c>
      <c r="AN33" s="10">
        <v>1</v>
      </c>
      <c r="AQ33" s="133" t="str">
        <f t="shared" ref="AQ33:AQ34" si="10">IF(D33="","",D33)</f>
        <v/>
      </c>
      <c r="AR33" s="205" t="str">
        <f>IF(T32=D33,"",T32)</f>
        <v/>
      </c>
      <c r="AS33" s="127"/>
      <c r="AT33" s="127"/>
      <c r="AU33" s="127"/>
      <c r="BD33" s="207" t="s">
        <v>89</v>
      </c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124" t="s">
        <v>141</v>
      </c>
      <c r="CL33" s="8">
        <v>1</v>
      </c>
      <c r="CM33" s="9" t="s">
        <v>2</v>
      </c>
      <c r="CN33" s="10">
        <v>1</v>
      </c>
      <c r="CP33" s="26"/>
      <c r="CQ33" s="133" t="str">
        <f>BD33</f>
        <v>Leistungskombination</v>
      </c>
      <c r="CR33" s="206"/>
      <c r="CS33" s="132"/>
      <c r="CT33" s="132"/>
      <c r="CU33" s="132"/>
    </row>
    <row r="34" spans="3:100" ht="21" customHeight="1" x14ac:dyDescent="0.25"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124" t="s">
        <v>295</v>
      </c>
      <c r="Q34" s="124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124" t="s">
        <v>144</v>
      </c>
      <c r="AL34" s="163" t="str">
        <f>IF(AND(AQ34="",AR34=""),"",SUM(IF(AQ34=CQ34,1,0),IF(AR34=CR34,1,0)))</f>
        <v/>
      </c>
      <c r="AM34" s="9" t="s">
        <v>2</v>
      </c>
      <c r="AN34" s="10">
        <v>2</v>
      </c>
      <c r="AQ34" s="133" t="str">
        <f t="shared" si="10"/>
        <v/>
      </c>
      <c r="AR34" s="133" t="str">
        <f>IF(U34="","",U34)</f>
        <v/>
      </c>
      <c r="AS34" s="127"/>
      <c r="AT34" s="127"/>
      <c r="AU34" s="127"/>
      <c r="BD34" s="207" t="s">
        <v>90</v>
      </c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124" t="s">
        <v>142</v>
      </c>
      <c r="BQ34" s="124"/>
      <c r="BU34" s="207" t="s">
        <v>91</v>
      </c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124" t="s">
        <v>144</v>
      </c>
      <c r="CL34" s="8">
        <v>2</v>
      </c>
      <c r="CM34" s="9" t="s">
        <v>2</v>
      </c>
      <c r="CN34" s="10">
        <v>2</v>
      </c>
      <c r="CP34" s="26"/>
      <c r="CQ34" s="133" t="str">
        <f>BD34</f>
        <v>Probleme</v>
      </c>
      <c r="CR34" s="133" t="str">
        <f>BU34</f>
        <v>lösen</v>
      </c>
      <c r="CS34" s="132"/>
      <c r="CT34" s="132"/>
      <c r="CU34" s="132"/>
    </row>
    <row r="35" spans="3:100" ht="21" customHeight="1" x14ac:dyDescent="0.25">
      <c r="D35" s="124" t="s">
        <v>143</v>
      </c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124" t="s">
        <v>93</v>
      </c>
      <c r="U35" s="124"/>
      <c r="AL35" s="163" t="str">
        <f>IF(AND(AQ35=""),"",SUM(IF(AQ35=CQ35,1,0)))</f>
        <v/>
      </c>
      <c r="AM35" s="9" t="s">
        <v>2</v>
      </c>
      <c r="AN35" s="10">
        <v>1</v>
      </c>
      <c r="AQ35" s="133" t="str">
        <f>IF(H35="","",H35)</f>
        <v/>
      </c>
      <c r="AR35" s="127"/>
      <c r="AS35" s="127"/>
      <c r="AT35" s="127"/>
      <c r="AU35" s="127"/>
      <c r="BD35" s="124" t="s">
        <v>143</v>
      </c>
      <c r="BH35" s="207" t="s">
        <v>92</v>
      </c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124" t="s">
        <v>93</v>
      </c>
      <c r="BU35" s="124"/>
      <c r="CL35" s="8">
        <v>1</v>
      </c>
      <c r="CM35" s="9" t="s">
        <v>2</v>
      </c>
      <c r="CN35" s="10">
        <v>1</v>
      </c>
      <c r="CP35" s="26"/>
      <c r="CQ35" s="133" t="str">
        <f>BH35</f>
        <v>Problemlöser</v>
      </c>
      <c r="CR35" s="133"/>
      <c r="CS35" s="132"/>
      <c r="CT35" s="132"/>
      <c r="CU35" s="132"/>
    </row>
    <row r="36" spans="3:100" ht="15" customHeight="1" x14ac:dyDescent="0.25"/>
    <row r="37" spans="3:100" ht="15" customHeight="1" x14ac:dyDescent="0.25">
      <c r="C37" s="176" t="s">
        <v>45</v>
      </c>
      <c r="D37" s="208" t="s">
        <v>118</v>
      </c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BC37" s="176" t="s">
        <v>45</v>
      </c>
      <c r="BD37" s="208" t="s">
        <v>118</v>
      </c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</row>
    <row r="38" spans="3:100" ht="21" customHeight="1" x14ac:dyDescent="0.25">
      <c r="D38" s="154" t="s">
        <v>4</v>
      </c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L38" s="163" t="str">
        <f>IF(E38="","",IF(COUNTIF($AQ$38:$AQ$42,E38)&gt;0,1/COUNTIF($E$38:$E$42,E38),0))</f>
        <v/>
      </c>
      <c r="AM38" s="9" t="s">
        <v>2</v>
      </c>
      <c r="AN38" s="10">
        <v>1</v>
      </c>
      <c r="AQ38" s="157" t="str">
        <f>CQ38</f>
        <v>ein Begriff</v>
      </c>
      <c r="AR38" s="127"/>
      <c r="AS38" s="127"/>
      <c r="AT38" s="127"/>
      <c r="AU38" s="127"/>
      <c r="BD38" s="154" t="s">
        <v>4</v>
      </c>
      <c r="BE38" s="207" t="s">
        <v>107</v>
      </c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L38" s="8">
        <v>1</v>
      </c>
      <c r="CM38" s="9" t="s">
        <v>2</v>
      </c>
      <c r="CN38" s="10">
        <v>1</v>
      </c>
      <c r="CP38" s="26"/>
      <c r="CQ38" s="133" t="str">
        <f>BE38</f>
        <v>ein Begriff</v>
      </c>
      <c r="CR38" s="133"/>
      <c r="CS38" s="132"/>
      <c r="CT38" s="132"/>
      <c r="CU38" s="132"/>
      <c r="CV38" s="26" t="s">
        <v>71</v>
      </c>
    </row>
    <row r="39" spans="3:100" ht="21" customHeight="1" x14ac:dyDescent="0.25">
      <c r="D39" s="154" t="s">
        <v>4</v>
      </c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L39" s="163" t="str">
        <f t="shared" ref="AL39:AL42" si="11">IF(E39="","",IF(COUNTIF($AQ$38:$AQ$42,E39)&gt;0,1/COUNTIF($E$38:$E$42,E39),0))</f>
        <v/>
      </c>
      <c r="AM39" s="9" t="s">
        <v>2</v>
      </c>
      <c r="AN39" s="10">
        <v>1</v>
      </c>
      <c r="AQ39" s="157" t="str">
        <f>CQ39</f>
        <v>ein Zeichen</v>
      </c>
      <c r="AR39" s="127"/>
      <c r="AS39" s="127"/>
      <c r="AT39" s="127"/>
      <c r="AU39" s="127"/>
      <c r="BD39" s="154" t="s">
        <v>4</v>
      </c>
      <c r="BE39" s="207" t="s">
        <v>108</v>
      </c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L39" s="8">
        <v>1</v>
      </c>
      <c r="CM39" s="9" t="s">
        <v>2</v>
      </c>
      <c r="CN39" s="10">
        <v>1</v>
      </c>
      <c r="CP39" s="26"/>
      <c r="CQ39" s="133" t="str">
        <f t="shared" ref="CQ39:CQ42" si="12">BE39</f>
        <v>ein Zeichen</v>
      </c>
      <c r="CR39" s="133"/>
      <c r="CS39" s="132"/>
      <c r="CT39" s="132"/>
      <c r="CU39" s="132"/>
    </row>
    <row r="40" spans="3:100" ht="21" customHeight="1" x14ac:dyDescent="0.25">
      <c r="D40" s="154" t="s">
        <v>4</v>
      </c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L40" s="163" t="str">
        <f t="shared" si="11"/>
        <v/>
      </c>
      <c r="AM40" s="9" t="s">
        <v>2</v>
      </c>
      <c r="AN40" s="10">
        <v>1</v>
      </c>
      <c r="AQ40" s="157" t="str">
        <f t="shared" ref="AQ40:AQ42" si="13">CQ40</f>
        <v>ein Symbol</v>
      </c>
      <c r="AR40" s="127"/>
      <c r="AS40" s="127"/>
      <c r="AT40" s="127"/>
      <c r="AU40" s="127"/>
      <c r="BD40" s="154" t="s">
        <v>4</v>
      </c>
      <c r="BE40" s="207" t="s">
        <v>109</v>
      </c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L40" s="8">
        <v>1</v>
      </c>
      <c r="CM40" s="9" t="s">
        <v>2</v>
      </c>
      <c r="CN40" s="10">
        <v>1</v>
      </c>
      <c r="CP40" s="26"/>
      <c r="CQ40" s="133" t="str">
        <f t="shared" si="12"/>
        <v>ein Symbol</v>
      </c>
      <c r="CR40" s="133"/>
      <c r="CS40" s="132"/>
      <c r="CT40" s="132"/>
      <c r="CU40" s="132"/>
    </row>
    <row r="41" spans="3:100" ht="21" customHeight="1" x14ac:dyDescent="0.25">
      <c r="D41" s="154" t="s">
        <v>4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L41" s="163" t="str">
        <f t="shared" si="11"/>
        <v/>
      </c>
      <c r="AM41" s="9" t="s">
        <v>2</v>
      </c>
      <c r="AN41" s="10">
        <v>1</v>
      </c>
      <c r="AQ41" s="157" t="str">
        <f t="shared" si="13"/>
        <v>ein spezielles Design</v>
      </c>
      <c r="AR41" s="127"/>
      <c r="AS41" s="127"/>
      <c r="AT41" s="127"/>
      <c r="AU41" s="127"/>
      <c r="BD41" s="154" t="s">
        <v>4</v>
      </c>
      <c r="BE41" s="207" t="s">
        <v>110</v>
      </c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L41" s="8">
        <v>1</v>
      </c>
      <c r="CM41" s="9" t="s">
        <v>2</v>
      </c>
      <c r="CN41" s="10">
        <v>1</v>
      </c>
      <c r="CP41" s="26"/>
      <c r="CQ41" s="133" t="str">
        <f t="shared" si="12"/>
        <v>ein spezielles Design</v>
      </c>
      <c r="CR41" s="133"/>
      <c r="CS41" s="132"/>
      <c r="CT41" s="132"/>
      <c r="CU41" s="132"/>
    </row>
    <row r="42" spans="3:100" ht="21" customHeight="1" x14ac:dyDescent="0.25">
      <c r="D42" s="154" t="s">
        <v>4</v>
      </c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L42" s="163" t="str">
        <f t="shared" si="11"/>
        <v/>
      </c>
      <c r="AM42" s="9" t="s">
        <v>2</v>
      </c>
      <c r="AN42" s="10">
        <v>1</v>
      </c>
      <c r="AQ42" s="157" t="str">
        <f t="shared" si="13"/>
        <v>Kombination aus diesen</v>
      </c>
      <c r="AR42" s="127"/>
      <c r="AS42" s="127"/>
      <c r="AT42" s="127"/>
      <c r="AU42" s="127"/>
      <c r="BD42" s="154" t="s">
        <v>4</v>
      </c>
      <c r="BE42" s="207" t="s">
        <v>111</v>
      </c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L42" s="8">
        <v>1</v>
      </c>
      <c r="CM42" s="9" t="s">
        <v>2</v>
      </c>
      <c r="CN42" s="10">
        <v>1</v>
      </c>
      <c r="CP42" s="26"/>
      <c r="CQ42" s="133" t="str">
        <f t="shared" si="12"/>
        <v>Kombination aus diesen</v>
      </c>
      <c r="CR42" s="133"/>
      <c r="CS42" s="132"/>
      <c r="CT42" s="132"/>
      <c r="CU42" s="132"/>
    </row>
    <row r="43" spans="3:100" ht="15" customHeight="1" x14ac:dyDescent="0.25">
      <c r="D43" s="124"/>
      <c r="E43" s="123"/>
      <c r="F43" s="123"/>
      <c r="BD43" s="124"/>
      <c r="BE43" s="123"/>
      <c r="BF43" s="123"/>
    </row>
    <row r="44" spans="3:100" ht="30" customHeight="1" thickBot="1" x14ac:dyDescent="0.3">
      <c r="C44" s="176" t="s">
        <v>46</v>
      </c>
      <c r="D44" s="208" t="s">
        <v>122</v>
      </c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BC44" s="176" t="s">
        <v>47</v>
      </c>
      <c r="BD44" s="208" t="s">
        <v>122</v>
      </c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P44" s="174" t="s">
        <v>70</v>
      </c>
      <c r="CQ44" s="170"/>
    </row>
    <row r="45" spans="3:100" ht="21" customHeight="1" x14ac:dyDescent="0.25">
      <c r="D45" s="154" t="s">
        <v>4</v>
      </c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L45" s="163" t="str">
        <f t="shared" ref="AL45:AL50" si="14">IF(E45="","",IF(COUNTIF($AQ$45:$AR$50,E45)&gt;0,1/COUNTIF($E$45:$E$50,E45),0))</f>
        <v/>
      </c>
      <c r="AM45" s="9" t="s">
        <v>2</v>
      </c>
      <c r="AN45" s="10">
        <v>1</v>
      </c>
      <c r="AQ45" s="157" t="str">
        <f ca="1">CQ45</f>
        <v>schnell lesbar</v>
      </c>
      <c r="AR45" s="157" t="str">
        <f ca="1">CR45</f>
        <v xml:space="preserve">schwarzweiß und farbig anwendbar </v>
      </c>
      <c r="AS45" s="127"/>
      <c r="AT45" s="127"/>
      <c r="AU45" s="127"/>
      <c r="BD45" s="154" t="s">
        <v>4</v>
      </c>
      <c r="BE45" s="207" t="str">
        <f t="shared" ref="BE45:BE50" ca="1" si="15">CQ45</f>
        <v>schnell lesbar</v>
      </c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L45" s="8">
        <v>1</v>
      </c>
      <c r="CM45" s="9" t="s">
        <v>2</v>
      </c>
      <c r="CN45" s="10">
        <v>1</v>
      </c>
      <c r="CP45" s="165">
        <v>1</v>
      </c>
      <c r="CQ45" s="171" t="str">
        <f ca="1">IF(CP45="","",VLOOKUP(CP45,CZ213:DA227,2,0))</f>
        <v>schnell lesbar</v>
      </c>
      <c r="CR45" s="175" t="str">
        <f ca="1">IF(CP45+CP50&gt;CX228,"",VLOOKUP(CP45+CP50,CZ213:DA227,2,0))</f>
        <v xml:space="preserve">schwarzweiß und farbig anwendbar </v>
      </c>
      <c r="CS45" s="132"/>
      <c r="CT45" s="132"/>
      <c r="CU45" s="132"/>
      <c r="CV45" s="26" t="s">
        <v>73</v>
      </c>
    </row>
    <row r="46" spans="3:100" ht="21" customHeight="1" x14ac:dyDescent="0.25">
      <c r="D46" s="154" t="s">
        <v>4</v>
      </c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L46" s="163" t="str">
        <f t="shared" si="14"/>
        <v/>
      </c>
      <c r="AM46" s="9" t="s">
        <v>2</v>
      </c>
      <c r="AN46" s="10">
        <v>1</v>
      </c>
      <c r="AQ46" s="157" t="str">
        <f ca="1">CQ46</f>
        <v>Symbol für Stärke des Betriebes</v>
      </c>
      <c r="AR46" s="157" t="str">
        <f ca="1">CR46</f>
        <v>sympathisch</v>
      </c>
      <c r="AS46" s="127"/>
      <c r="AT46" s="127"/>
      <c r="AU46" s="127"/>
      <c r="BD46" s="154" t="s">
        <v>4</v>
      </c>
      <c r="BE46" s="207" t="str">
        <f t="shared" ca="1" si="15"/>
        <v>Symbol für Stärke des Betriebes</v>
      </c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L46" s="8">
        <v>1</v>
      </c>
      <c r="CM46" s="9" t="s">
        <v>2</v>
      </c>
      <c r="CN46" s="10">
        <v>1</v>
      </c>
      <c r="CP46" s="165">
        <v>2</v>
      </c>
      <c r="CQ46" s="171" t="str">
        <f ca="1">IF(CP46="","",VLOOKUP(CP46,CZ213:DA227,2,0))</f>
        <v>Symbol für Stärke des Betriebes</v>
      </c>
      <c r="CR46" s="175" t="str">
        <f ca="1">IF(CP46+CP50&gt;CX228,"",VLOOKUP(CP46+CP50,CZ213:DA227,2,0))</f>
        <v>sympathisch</v>
      </c>
      <c r="CS46" s="132"/>
      <c r="CT46" s="132"/>
      <c r="CU46" s="132"/>
    </row>
    <row r="47" spans="3:100" ht="21" customHeight="1" x14ac:dyDescent="0.25">
      <c r="D47" s="154" t="s">
        <v>4</v>
      </c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L47" s="163" t="str">
        <f t="shared" si="14"/>
        <v/>
      </c>
      <c r="AM47" s="9" t="s">
        <v>2</v>
      </c>
      <c r="AN47" s="10">
        <v>1</v>
      </c>
      <c r="AQ47" s="157" t="str">
        <f ca="1">CQ47</f>
        <v>gut zu vergrößern</v>
      </c>
      <c r="AR47" s="157" t="str">
        <f t="shared" ref="AR47:AR49" ca="1" si="16">CR47</f>
        <v>leicht merkbar</v>
      </c>
      <c r="AS47" s="127"/>
      <c r="AT47" s="127"/>
      <c r="AU47" s="127"/>
      <c r="BD47" s="154" t="s">
        <v>4</v>
      </c>
      <c r="BE47" s="207" t="str">
        <f t="shared" ca="1" si="15"/>
        <v>gut zu vergrößern</v>
      </c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L47" s="8">
        <v>1</v>
      </c>
      <c r="CM47" s="9" t="s">
        <v>2</v>
      </c>
      <c r="CN47" s="10">
        <v>1</v>
      </c>
      <c r="CP47" s="165">
        <v>3</v>
      </c>
      <c r="CQ47" s="171" t="str">
        <f ca="1">IF(CP47="","",VLOOKUP(CP47,CZ213:DA227,2,0))</f>
        <v>gut zu vergrößern</v>
      </c>
      <c r="CR47" s="175" t="str">
        <f ca="1">IF(CP47+CP50&gt;CX228,"",VLOOKUP(CP47+CP50,CZ213:DA227,2,0))</f>
        <v>leicht merkbar</v>
      </c>
      <c r="CS47" s="132"/>
      <c r="CT47" s="132"/>
      <c r="CU47" s="132"/>
    </row>
    <row r="48" spans="3:100" ht="21" customHeight="1" x14ac:dyDescent="0.25">
      <c r="D48" s="154" t="s">
        <v>4</v>
      </c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L48" s="163" t="str">
        <f t="shared" si="14"/>
        <v/>
      </c>
      <c r="AM48" s="9" t="s">
        <v>2</v>
      </c>
      <c r="AN48" s="10">
        <v>1</v>
      </c>
      <c r="AQ48" s="157" t="str">
        <f ca="1">CQ48</f>
        <v>unverwechselbar</v>
      </c>
      <c r="AR48" s="157" t="str">
        <f t="shared" si="16"/>
        <v/>
      </c>
      <c r="AS48" s="127"/>
      <c r="AT48" s="127"/>
      <c r="AU48" s="127"/>
      <c r="BD48" s="154" t="s">
        <v>4</v>
      </c>
      <c r="BE48" s="207" t="str">
        <f t="shared" ca="1" si="15"/>
        <v>unverwechselbar</v>
      </c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L48" s="8">
        <v>1</v>
      </c>
      <c r="CM48" s="9" t="s">
        <v>2</v>
      </c>
      <c r="CN48" s="10">
        <v>1</v>
      </c>
      <c r="CP48" s="165">
        <v>4</v>
      </c>
      <c r="CQ48" s="171" t="str">
        <f ca="1">IF(CP48="","",VLOOKUP(CP48,CZ213:DA227,2,0))</f>
        <v>unverwechselbar</v>
      </c>
      <c r="CR48" s="175" t="str">
        <f>IF(CP48+CP50&gt;CX228,"",VLOOKUP(CP48+CP50,CZ213:DA227,2,0))</f>
        <v/>
      </c>
      <c r="CS48" s="132"/>
      <c r="CT48" s="132"/>
      <c r="CU48" s="132"/>
    </row>
    <row r="49" spans="3:100" ht="21" customHeight="1" x14ac:dyDescent="0.25">
      <c r="D49" s="154" t="s">
        <v>4</v>
      </c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L49" s="163" t="str">
        <f t="shared" si="14"/>
        <v/>
      </c>
      <c r="AM49" s="9" t="s">
        <v>2</v>
      </c>
      <c r="AN49" s="10">
        <v>1</v>
      </c>
      <c r="AQ49" s="157" t="str">
        <f ca="1">CQ49</f>
        <v>gut zu verkleinern</v>
      </c>
      <c r="AR49" s="157" t="str">
        <f t="shared" si="16"/>
        <v/>
      </c>
      <c r="AS49" s="127"/>
      <c r="AT49" s="127"/>
      <c r="AU49" s="127"/>
      <c r="BD49" s="154" t="s">
        <v>4</v>
      </c>
      <c r="BE49" s="207" t="str">
        <f t="shared" ca="1" si="15"/>
        <v>gut zu verkleinern</v>
      </c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L49" s="8">
        <v>1</v>
      </c>
      <c r="CM49" s="9" t="s">
        <v>2</v>
      </c>
      <c r="CN49" s="10">
        <v>1</v>
      </c>
      <c r="CP49" s="165">
        <v>5</v>
      </c>
      <c r="CQ49" s="171" t="str">
        <f ca="1">IF(CP49="","",VLOOKUP(CP49,CZ213:DA227,2,0))</f>
        <v>gut zu verkleinern</v>
      </c>
      <c r="CR49" s="175" t="str">
        <f>IF(CP49+CP50&gt;CX228,"",VLOOKUP(CP49+CP50,CZ213:DA227,2,0))</f>
        <v/>
      </c>
      <c r="CS49" s="132"/>
      <c r="CT49" s="132"/>
      <c r="CU49" s="132"/>
    </row>
    <row r="50" spans="3:100" ht="21" customHeight="1" x14ac:dyDescent="0.25">
      <c r="D50" s="154" t="s">
        <v>4</v>
      </c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L50" s="163" t="str">
        <f t="shared" si="14"/>
        <v/>
      </c>
      <c r="AM50" s="9" t="s">
        <v>2</v>
      </c>
      <c r="AN50" s="10">
        <v>1</v>
      </c>
      <c r="AQ50" s="157" t="str">
        <f ca="1">CQ50</f>
        <v>grafisch ansprechend gestaltet</v>
      </c>
      <c r="AR50" s="157" t="str">
        <f t="shared" ref="AR50" si="17">CR50</f>
        <v/>
      </c>
      <c r="AS50" s="127"/>
      <c r="AT50" s="127"/>
      <c r="AU50" s="127"/>
      <c r="BD50" s="154" t="s">
        <v>4</v>
      </c>
      <c r="BE50" s="207" t="str">
        <f t="shared" ca="1" si="15"/>
        <v>grafisch ansprechend gestaltet</v>
      </c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L50" s="8">
        <v>1</v>
      </c>
      <c r="CM50" s="9" t="s">
        <v>2</v>
      </c>
      <c r="CN50" s="10">
        <v>1</v>
      </c>
      <c r="CP50" s="165">
        <v>6</v>
      </c>
      <c r="CQ50" s="171" t="str">
        <f ca="1">IF(CP50="","",VLOOKUP(CP50,CZ213:DA227,2,0))</f>
        <v>grafisch ansprechend gestaltet</v>
      </c>
      <c r="CR50" s="175" t="str">
        <f>IF(CP50+CP50&gt;CX228,"",VLOOKUP(CP50+CP50,CZ213:DA227,2,0))</f>
        <v/>
      </c>
      <c r="CS50" s="132"/>
      <c r="CT50" s="132"/>
      <c r="CU50" s="132"/>
    </row>
    <row r="51" spans="3:100" ht="15" customHeight="1" x14ac:dyDescent="0.25">
      <c r="D51" s="124"/>
      <c r="E51" s="123"/>
      <c r="F51" s="123"/>
      <c r="BD51" s="124"/>
      <c r="BE51" s="123"/>
      <c r="BF51" s="123"/>
    </row>
    <row r="52" spans="3:100" ht="15" customHeight="1" thickBot="1" x14ac:dyDescent="0.3">
      <c r="C52" s="176" t="s">
        <v>47</v>
      </c>
      <c r="D52" s="208" t="s">
        <v>116</v>
      </c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BC52" s="176" t="s">
        <v>46</v>
      </c>
      <c r="BD52" s="208" t="s">
        <v>116</v>
      </c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P52" s="174" t="s">
        <v>68</v>
      </c>
      <c r="CQ52" s="170"/>
    </row>
    <row r="53" spans="3:100" ht="21" customHeight="1" x14ac:dyDescent="0.25">
      <c r="D53" s="154" t="s">
        <v>4</v>
      </c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L53" s="163" t="str">
        <f>IF(E53="","",IF(COUNTIF($AQ$53:$AR$57,E53)&gt;0,1/COUNTIF($E$53:$E$57,E53),0))</f>
        <v/>
      </c>
      <c r="AM53" s="9" t="s">
        <v>2</v>
      </c>
      <c r="AN53" s="10">
        <v>1</v>
      </c>
      <c r="AQ53" s="157" t="str">
        <f t="shared" ref="AQ53:AR57" ca="1" si="18">CQ53</f>
        <v>Informationsmittel</v>
      </c>
      <c r="AR53" s="157" t="str">
        <f t="shared" ca="1" si="18"/>
        <v>Qualitätsmerkmal</v>
      </c>
      <c r="AS53" s="127"/>
      <c r="AT53" s="127"/>
      <c r="AU53" s="127"/>
      <c r="BD53" s="154" t="s">
        <v>4</v>
      </c>
      <c r="BE53" s="207" t="str">
        <f ca="1">CQ53</f>
        <v>Informationsmittel</v>
      </c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L53" s="8">
        <v>1</v>
      </c>
      <c r="CM53" s="9" t="s">
        <v>2</v>
      </c>
      <c r="CN53" s="10">
        <v>1</v>
      </c>
      <c r="CP53" s="165">
        <v>1</v>
      </c>
      <c r="CQ53" s="171" t="str">
        <f ca="1">IF(CP53="","",VLOOKUP(CP53,CZ191:DA205,2,0))</f>
        <v>Informationsmittel</v>
      </c>
      <c r="CR53" s="175" t="str">
        <f ca="1">IF(CP53+CP57&gt;CX206,"",VLOOKUP(CP53+CP57,CZ191:DA205,2,0))</f>
        <v>Qualitätsmerkmal</v>
      </c>
      <c r="CS53" s="132"/>
      <c r="CT53" s="132"/>
      <c r="CU53" s="132"/>
      <c r="CV53" s="26" t="s">
        <v>72</v>
      </c>
    </row>
    <row r="54" spans="3:100" ht="21" customHeight="1" x14ac:dyDescent="0.25">
      <c r="D54" s="154" t="s">
        <v>4</v>
      </c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L54" s="163" t="str">
        <f t="shared" ref="AL54:AL57" si="19">IF(E54="","",IF(COUNTIF($AQ$53:$AR$57,E54)&gt;0,1/COUNTIF($E$53:$E$57,E54),0))</f>
        <v/>
      </c>
      <c r="AM54" s="9" t="s">
        <v>2</v>
      </c>
      <c r="AN54" s="10">
        <v>1</v>
      </c>
      <c r="AQ54" s="157" t="str">
        <f t="shared" ca="1" si="18"/>
        <v>Schutzfunktion</v>
      </c>
      <c r="AR54" s="157" t="str">
        <f t="shared" ca="1" si="18"/>
        <v>Hervorhebung der eigenen Leistung</v>
      </c>
      <c r="AS54" s="127"/>
      <c r="AT54" s="127"/>
      <c r="AU54" s="127"/>
      <c r="BD54" s="154" t="s">
        <v>4</v>
      </c>
      <c r="BE54" s="207" t="str">
        <f t="shared" ref="BE54:BE57" ca="1" si="20">CQ54</f>
        <v>Schutzfunktion</v>
      </c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L54" s="8">
        <v>1</v>
      </c>
      <c r="CM54" s="9" t="s">
        <v>2</v>
      </c>
      <c r="CN54" s="10">
        <v>1</v>
      </c>
      <c r="CP54" s="165">
        <v>2</v>
      </c>
      <c r="CQ54" s="171" t="str">
        <f ca="1">IF(CP54="","",VLOOKUP(CP54,CZ191:DA205,2,0))</f>
        <v>Schutzfunktion</v>
      </c>
      <c r="CR54" s="175" t="str">
        <f ca="1">IF(CP54+CP57&gt;CX206,"",VLOOKUP(CP54+CP57,CZ191:DA205,2,0))</f>
        <v>Hervorhebung der eigenen Leistung</v>
      </c>
      <c r="CS54" s="132"/>
      <c r="CT54" s="132"/>
      <c r="CU54" s="132"/>
    </row>
    <row r="55" spans="3:100" ht="21" customHeight="1" x14ac:dyDescent="0.25">
      <c r="D55" s="154" t="s">
        <v>4</v>
      </c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L55" s="163" t="str">
        <f t="shared" si="19"/>
        <v/>
      </c>
      <c r="AM55" s="9" t="s">
        <v>2</v>
      </c>
      <c r="AN55" s="10">
        <v>1</v>
      </c>
      <c r="AQ55" s="157" t="str">
        <f t="shared" ca="1" si="18"/>
        <v>Wiedererkennbarkeit</v>
      </c>
      <c r="AR55" s="157" t="str">
        <f t="shared" ca="1" si="18"/>
        <v>Qualitätssymbol</v>
      </c>
      <c r="AS55" s="127"/>
      <c r="AT55" s="127"/>
      <c r="AU55" s="127"/>
      <c r="BD55" s="154" t="s">
        <v>4</v>
      </c>
      <c r="BE55" s="207" t="str">
        <f t="shared" ca="1" si="20"/>
        <v>Wiedererkennbarkeit</v>
      </c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L55" s="8">
        <v>1</v>
      </c>
      <c r="CM55" s="9" t="s">
        <v>2</v>
      </c>
      <c r="CN55" s="10">
        <v>1</v>
      </c>
      <c r="CP55" s="165">
        <v>3</v>
      </c>
      <c r="CQ55" s="171" t="str">
        <f ca="1">IF(CP55="","",VLOOKUP(CP55,CZ191:DA205,2,0))</f>
        <v>Wiedererkennbarkeit</v>
      </c>
      <c r="CR55" s="175" t="str">
        <f ca="1">IF(CP55+CP57&gt;CX206,"",VLOOKUP(CP55+CP57,CZ191:DA205,2,0))</f>
        <v>Qualitätssymbol</v>
      </c>
      <c r="CS55" s="132"/>
      <c r="CT55" s="132"/>
      <c r="CU55" s="132"/>
    </row>
    <row r="56" spans="3:100" ht="21" customHeight="1" x14ac:dyDescent="0.25">
      <c r="D56" s="154" t="s">
        <v>4</v>
      </c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L56" s="163" t="str">
        <f t="shared" si="19"/>
        <v/>
      </c>
      <c r="AM56" s="9" t="s">
        <v>2</v>
      </c>
      <c r="AN56" s="10">
        <v>1</v>
      </c>
      <c r="AQ56" s="157" t="str">
        <f t="shared" ca="1" si="18"/>
        <v>Hervorhebung der eigenen Produkte</v>
      </c>
      <c r="AR56" s="157" t="str">
        <f t="shared" si="18"/>
        <v/>
      </c>
      <c r="AS56" s="127"/>
      <c r="AT56" s="127"/>
      <c r="AU56" s="127"/>
      <c r="BD56" s="154" t="s">
        <v>4</v>
      </c>
      <c r="BE56" s="207" t="str">
        <f t="shared" ca="1" si="20"/>
        <v>Hervorhebung der eigenen Produkte</v>
      </c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L56" s="8">
        <v>1</v>
      </c>
      <c r="CM56" s="9" t="s">
        <v>2</v>
      </c>
      <c r="CN56" s="10">
        <v>1</v>
      </c>
      <c r="CP56" s="165">
        <v>4</v>
      </c>
      <c r="CQ56" s="171" t="str">
        <f ca="1">IF(CP56="","",VLOOKUP(CP56,CZ191:DA205,2,0))</f>
        <v>Hervorhebung der eigenen Produkte</v>
      </c>
      <c r="CR56" s="175" t="str">
        <f>IF(CP56+CP57&gt;CX206,"",VLOOKUP(CP56+CP57,CZ191:DA205,2,0))</f>
        <v/>
      </c>
      <c r="CS56" s="132"/>
      <c r="CT56" s="132"/>
      <c r="CU56" s="132"/>
    </row>
    <row r="57" spans="3:100" ht="21" customHeight="1" x14ac:dyDescent="0.25">
      <c r="D57" s="154" t="s">
        <v>4</v>
      </c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L57" s="163" t="str">
        <f t="shared" si="19"/>
        <v/>
      </c>
      <c r="AM57" s="9" t="s">
        <v>2</v>
      </c>
      <c r="AN57" s="10">
        <v>1</v>
      </c>
      <c r="AQ57" s="157" t="str">
        <f t="shared" ca="1" si="18"/>
        <v>Informationsträger</v>
      </c>
      <c r="AR57" s="157" t="str">
        <f t="shared" si="18"/>
        <v/>
      </c>
      <c r="AS57" s="127"/>
      <c r="AT57" s="127"/>
      <c r="AU57" s="127"/>
      <c r="BD57" s="154" t="s">
        <v>4</v>
      </c>
      <c r="BE57" s="207" t="str">
        <f t="shared" ca="1" si="20"/>
        <v>Informationsträger</v>
      </c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L57" s="8">
        <v>1</v>
      </c>
      <c r="CM57" s="9" t="s">
        <v>2</v>
      </c>
      <c r="CN57" s="10">
        <v>1</v>
      </c>
      <c r="CP57" s="165">
        <v>5</v>
      </c>
      <c r="CQ57" s="171" t="str">
        <f ca="1">IF(CP57="","",VLOOKUP(CP57,CZ191:DA205,2,0))</f>
        <v>Informationsträger</v>
      </c>
      <c r="CR57" s="175" t="str">
        <f>IF(CP57+CP57&gt;CX206,"",VLOOKUP(CP57+CP57,CZ191:DA205,2,0))</f>
        <v/>
      </c>
      <c r="CS57" s="132"/>
      <c r="CT57" s="132"/>
      <c r="CU57" s="132"/>
    </row>
    <row r="58" spans="3:100" ht="15" customHeight="1" x14ac:dyDescent="0.25"/>
    <row r="59" spans="3:100" ht="15" customHeight="1" thickBot="1" x14ac:dyDescent="0.3">
      <c r="C59" s="176" t="s">
        <v>48</v>
      </c>
      <c r="D59" s="208" t="s">
        <v>129</v>
      </c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BC59" s="176" t="s">
        <v>133</v>
      </c>
      <c r="BD59" s="208" t="s">
        <v>129</v>
      </c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P59" s="174" t="s">
        <v>287</v>
      </c>
      <c r="CQ59" s="170"/>
    </row>
    <row r="60" spans="3:100" ht="21" customHeight="1" x14ac:dyDescent="0.25">
      <c r="D60" s="154" t="s">
        <v>4</v>
      </c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L60" s="163" t="str">
        <f>IF(E60="","",IF(COUNTIF($AQ$60:$AR$63,E60)&gt;0,1/COUNTIF($E$60:$E$63,E60),0))</f>
        <v/>
      </c>
      <c r="AM60" s="9" t="s">
        <v>2</v>
      </c>
      <c r="AN60" s="10">
        <v>1</v>
      </c>
      <c r="AQ60" s="157" t="str">
        <f t="shared" ref="AQ60:AR63" ca="1" si="21">CQ60</f>
        <v>Qualität des Produktes</v>
      </c>
      <c r="AR60" s="157" t="str">
        <f t="shared" ca="1" si="21"/>
        <v>entsprechender Preis</v>
      </c>
      <c r="AS60" s="127"/>
      <c r="AT60" s="127"/>
      <c r="AU60" s="127"/>
      <c r="BD60" s="154" t="s">
        <v>4</v>
      </c>
      <c r="BE60" s="207" t="str">
        <f ca="1">CQ60</f>
        <v>Qualität des Produktes</v>
      </c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L60" s="8">
        <v>1</v>
      </c>
      <c r="CM60" s="9" t="s">
        <v>2</v>
      </c>
      <c r="CN60" s="10">
        <v>1</v>
      </c>
      <c r="CP60" s="165">
        <v>1</v>
      </c>
      <c r="CQ60" s="171" t="str">
        <f ca="1">IF(CP60="","",VLOOKUP(CP60,DE191:DF205,2,0))</f>
        <v>Qualität des Produktes</v>
      </c>
      <c r="CR60" s="175" t="str">
        <f ca="1">IF(CP60+CP63&gt;DC206,"",VLOOKUP(CP60+CP63,DE191:DF205,2,0))</f>
        <v>entsprechender Preis</v>
      </c>
      <c r="CS60" s="132"/>
      <c r="CT60" s="132"/>
      <c r="CU60" s="132"/>
      <c r="CV60" s="26" t="s">
        <v>72</v>
      </c>
    </row>
    <row r="61" spans="3:100" ht="21" customHeight="1" x14ac:dyDescent="0.25">
      <c r="D61" s="154" t="s">
        <v>4</v>
      </c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L61" s="163" t="str">
        <f>IF(E61="","",IF(COUNTIF($AQ$60:$AR$63,E61)&gt;0,1/COUNTIF($E$60:$E$63,E61),0))</f>
        <v/>
      </c>
      <c r="AM61" s="9" t="s">
        <v>2</v>
      </c>
      <c r="AN61" s="10">
        <v>1</v>
      </c>
      <c r="AQ61" s="157" t="str">
        <f t="shared" ca="1" si="21"/>
        <v>Qualität der Leistung</v>
      </c>
      <c r="AR61" s="157" t="str">
        <f t="shared" ca="1" si="21"/>
        <v>freundliche Atmosphäre am Verkaufsort</v>
      </c>
      <c r="AS61" s="127"/>
      <c r="AT61" s="127"/>
      <c r="AU61" s="127"/>
      <c r="BD61" s="154" t="s">
        <v>4</v>
      </c>
      <c r="BE61" s="207" t="str">
        <f ca="1">CQ61</f>
        <v>Qualität der Leistung</v>
      </c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L61" s="8">
        <v>1</v>
      </c>
      <c r="CM61" s="9" t="s">
        <v>2</v>
      </c>
      <c r="CN61" s="10">
        <v>1</v>
      </c>
      <c r="CP61" s="165">
        <v>2</v>
      </c>
      <c r="CQ61" s="171" t="str">
        <f ca="1">IF(CP61="","",VLOOKUP(CP61,DE191:DF205,2,0))</f>
        <v>Qualität der Leistung</v>
      </c>
      <c r="CR61" s="175" t="str">
        <f ca="1">IF(CP61+CP63&gt;DC206,"",VLOOKUP(CP61+CP63,DE191:DF205,2,0))</f>
        <v>freundliche Atmosphäre am Verkaufsort</v>
      </c>
      <c r="CS61" s="132"/>
      <c r="CT61" s="132"/>
      <c r="CU61" s="132"/>
    </row>
    <row r="62" spans="3:100" ht="21" customHeight="1" x14ac:dyDescent="0.25">
      <c r="D62" s="154" t="s">
        <v>4</v>
      </c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L62" s="163" t="str">
        <f>IF(E62="","",IF(COUNTIF($AQ$60:$AR$63,E62)&gt;0,1/COUNTIF($E$60:$E$63,E62),0))</f>
        <v/>
      </c>
      <c r="AM62" s="9" t="s">
        <v>2</v>
      </c>
      <c r="AN62" s="10">
        <v>1</v>
      </c>
      <c r="AQ62" s="157" t="str">
        <f t="shared" ca="1" si="21"/>
        <v>die Marke selbst</v>
      </c>
      <c r="AR62" s="157" t="str">
        <f t="shared" ca="1" si="21"/>
        <v>Frische des Produktes</v>
      </c>
      <c r="AS62" s="127"/>
      <c r="AT62" s="127"/>
      <c r="AU62" s="127"/>
      <c r="BD62" s="154" t="s">
        <v>4</v>
      </c>
      <c r="BE62" s="207" t="str">
        <f ca="1">CQ62</f>
        <v>die Marke selbst</v>
      </c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L62" s="8">
        <v>1</v>
      </c>
      <c r="CM62" s="9" t="s">
        <v>2</v>
      </c>
      <c r="CN62" s="10">
        <v>1</v>
      </c>
      <c r="CP62" s="165">
        <v>3</v>
      </c>
      <c r="CQ62" s="171" t="str">
        <f ca="1">IF(CP62="","",VLOOKUP(CP62,DE191:DF205,2,0))</f>
        <v>die Marke selbst</v>
      </c>
      <c r="CR62" s="175" t="str">
        <f ca="1">IF(CP62+CP63&gt;DC206,"",VLOOKUP(CP62+CP63,DE191:DF205,2,0))</f>
        <v>Frische des Produktes</v>
      </c>
      <c r="CS62" s="132"/>
      <c r="CT62" s="132"/>
      <c r="CU62" s="132"/>
    </row>
    <row r="63" spans="3:100" ht="21" customHeight="1" x14ac:dyDescent="0.25">
      <c r="D63" s="154" t="s">
        <v>4</v>
      </c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L63" s="163" t="str">
        <f>IF(E63="","",IF(COUNTIF($AQ$60:$AR$63,E63)&gt;0,1/COUNTIF($E$60:$E$63,E63),0))</f>
        <v/>
      </c>
      <c r="AM63" s="9" t="s">
        <v>2</v>
      </c>
      <c r="AN63" s="10">
        <v>1</v>
      </c>
      <c r="AQ63" s="157" t="str">
        <f t="shared" ca="1" si="21"/>
        <v>saubere Atmosphäre am Verkaufsort</v>
      </c>
      <c r="AR63" s="157" t="str">
        <f t="shared" si="21"/>
        <v/>
      </c>
      <c r="AS63" s="127"/>
      <c r="AT63" s="127"/>
      <c r="AU63" s="127"/>
      <c r="BD63" s="154" t="s">
        <v>4</v>
      </c>
      <c r="BE63" s="207" t="str">
        <f ca="1">CQ63</f>
        <v>saubere Atmosphäre am Verkaufsort</v>
      </c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L63" s="8">
        <v>1</v>
      </c>
      <c r="CM63" s="9" t="s">
        <v>2</v>
      </c>
      <c r="CN63" s="10">
        <v>1</v>
      </c>
      <c r="CP63" s="165">
        <v>4</v>
      </c>
      <c r="CQ63" s="171" t="str">
        <f ca="1">IF(CP63="","",VLOOKUP(CP63,DE191:DF205,2,0))</f>
        <v>saubere Atmosphäre am Verkaufsort</v>
      </c>
      <c r="CR63" s="175" t="str">
        <f>IF(CP63+CP63&gt;DC206,"",VLOOKUP(CP63+CP63,DE191:DF205,2,0))</f>
        <v/>
      </c>
      <c r="CS63" s="132"/>
      <c r="CT63" s="132"/>
      <c r="CU63" s="132"/>
    </row>
    <row r="64" spans="3:100" ht="15" customHeight="1" x14ac:dyDescent="0.25">
      <c r="D64" s="154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BD64" s="154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CP64" s="165"/>
      <c r="CQ64"/>
      <c r="CR64"/>
      <c r="CS64"/>
      <c r="CT64"/>
      <c r="CU64"/>
    </row>
    <row r="65" spans="1:107" ht="30" customHeight="1" x14ac:dyDescent="0.25">
      <c r="C65" s="176" t="s">
        <v>133</v>
      </c>
      <c r="D65" s="208" t="s">
        <v>128</v>
      </c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BC65" s="176" t="s">
        <v>48</v>
      </c>
      <c r="BD65" s="208" t="s">
        <v>128</v>
      </c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</row>
    <row r="66" spans="1:107" ht="21" customHeight="1" x14ac:dyDescent="0.25">
      <c r="D66" s="154" t="s">
        <v>4</v>
      </c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L66" s="163" t="str">
        <f>IF(E66="","",IF(COUNTIF($AQ$66:$AQ$68,E66)&gt;0,1/COUNTIF($E$66:$E$68,E66),0))</f>
        <v/>
      </c>
      <c r="AM66" s="9" t="s">
        <v>2</v>
      </c>
      <c r="AN66" s="10">
        <v>1</v>
      </c>
      <c r="AQ66" s="157" t="str">
        <f>CQ66</f>
        <v>frisch</v>
      </c>
      <c r="AR66" s="127"/>
      <c r="AS66" s="127"/>
      <c r="AT66" s="127"/>
      <c r="AU66" s="127"/>
      <c r="BD66" s="154" t="s">
        <v>4</v>
      </c>
      <c r="BE66" s="207" t="s">
        <v>123</v>
      </c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L66" s="8">
        <v>1</v>
      </c>
      <c r="CM66" s="9" t="s">
        <v>2</v>
      </c>
      <c r="CN66" s="10">
        <v>1</v>
      </c>
      <c r="CP66" s="26"/>
      <c r="CQ66" s="133" t="str">
        <f t="shared" ref="CQ66" si="22">BE66</f>
        <v>frisch</v>
      </c>
      <c r="CR66" s="133"/>
      <c r="CS66" s="132"/>
      <c r="CT66" s="132"/>
      <c r="CU66" s="132"/>
      <c r="CV66" s="26" t="s">
        <v>72</v>
      </c>
    </row>
    <row r="67" spans="1:107" ht="21" customHeight="1" x14ac:dyDescent="0.25">
      <c r="D67" s="154" t="s">
        <v>4</v>
      </c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L67" s="163" t="str">
        <f t="shared" ref="AL67:AL68" si="23">IF(E67="","",IF(COUNTIF($AQ$66:$AQ$68,E67)&gt;0,1/COUNTIF($E$66:$E$68,E67),0))</f>
        <v/>
      </c>
      <c r="AM67" s="9" t="s">
        <v>2</v>
      </c>
      <c r="AN67" s="10">
        <v>1</v>
      </c>
      <c r="AQ67" s="157" t="str">
        <f t="shared" ref="AQ67:AQ68" si="24">CQ67</f>
        <v>vitaminreich</v>
      </c>
      <c r="AR67" s="127"/>
      <c r="AS67" s="127"/>
      <c r="AT67" s="127"/>
      <c r="AU67" s="127"/>
      <c r="BD67" s="154" t="s">
        <v>4</v>
      </c>
      <c r="BE67" s="207" t="s">
        <v>124</v>
      </c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L67" s="8">
        <v>1</v>
      </c>
      <c r="CM67" s="9" t="s">
        <v>2</v>
      </c>
      <c r="CN67" s="10">
        <v>1</v>
      </c>
      <c r="CP67" s="26"/>
      <c r="CQ67" s="133" t="str">
        <f t="shared" ref="CQ67" si="25">BE67</f>
        <v>vitaminreich</v>
      </c>
      <c r="CR67" s="133"/>
      <c r="CS67" s="132"/>
      <c r="CT67" s="132"/>
      <c r="CU67" s="132"/>
    </row>
    <row r="68" spans="1:107" ht="21" customHeight="1" x14ac:dyDescent="0.25">
      <c r="D68" s="154" t="s">
        <v>4</v>
      </c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L68" s="163" t="str">
        <f t="shared" si="23"/>
        <v/>
      </c>
      <c r="AM68" s="9" t="s">
        <v>2</v>
      </c>
      <c r="AN68" s="10">
        <v>1</v>
      </c>
      <c r="AQ68" s="157" t="str">
        <f t="shared" si="24"/>
        <v>naturrein</v>
      </c>
      <c r="AR68" s="127"/>
      <c r="AS68" s="127"/>
      <c r="AT68" s="127"/>
      <c r="AU68" s="127"/>
      <c r="BD68" s="154" t="s">
        <v>4</v>
      </c>
      <c r="BE68" s="207" t="s">
        <v>125</v>
      </c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L68" s="8">
        <v>1</v>
      </c>
      <c r="CM68" s="9" t="s">
        <v>2</v>
      </c>
      <c r="CN68" s="10">
        <v>1</v>
      </c>
      <c r="CP68" s="26"/>
      <c r="CQ68" s="133" t="str">
        <f t="shared" ref="CQ68" si="26">BE68</f>
        <v>naturrein</v>
      </c>
      <c r="CR68" s="133"/>
      <c r="CS68" s="132"/>
      <c r="CT68" s="132"/>
      <c r="CU68" s="132"/>
    </row>
    <row r="69" spans="1:107" ht="39.950000000000003" customHeight="1" x14ac:dyDescent="0.25">
      <c r="A69"/>
      <c r="B69"/>
      <c r="C69" s="23"/>
      <c r="AQ69" s="131"/>
      <c r="BC69" s="23"/>
      <c r="CL69" s="25"/>
      <c r="CM69" s="25"/>
      <c r="CN69" s="25"/>
      <c r="CP69"/>
      <c r="CQ69"/>
      <c r="CR69"/>
      <c r="CS69"/>
      <c r="CT69"/>
      <c r="CU69"/>
      <c r="CW69"/>
      <c r="DB69"/>
      <c r="DC69"/>
    </row>
    <row r="70" spans="1:107" ht="20.100000000000001" customHeight="1" thickBot="1" x14ac:dyDescent="0.3">
      <c r="A70"/>
      <c r="B70"/>
      <c r="C70" s="21" t="s">
        <v>96</v>
      </c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125" t="s">
        <v>5</v>
      </c>
      <c r="AL70"/>
      <c r="AM70"/>
      <c r="AN70"/>
      <c r="AO70"/>
      <c r="AQ70" s="131"/>
      <c r="BC70" s="21" t="s">
        <v>65</v>
      </c>
      <c r="BD70" s="19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125" t="s">
        <v>5</v>
      </c>
      <c r="CL70" s="11" t="s">
        <v>1</v>
      </c>
      <c r="CM70" s="14" t="s">
        <v>2</v>
      </c>
      <c r="CN70" s="11" t="s">
        <v>3</v>
      </c>
      <c r="CW70"/>
      <c r="DB70"/>
      <c r="DC70"/>
    </row>
    <row r="71" spans="1:107" ht="8.1" customHeight="1" x14ac:dyDescent="0.25">
      <c r="A71"/>
      <c r="B71"/>
      <c r="C71" s="24"/>
      <c r="D71" s="7"/>
      <c r="AL71" s="6"/>
      <c r="AM71" s="6"/>
      <c r="AN71" s="6"/>
      <c r="AO71"/>
      <c r="AQ71" s="131"/>
      <c r="BC71" s="24"/>
      <c r="BD71" s="7"/>
      <c r="CL71" s="22"/>
      <c r="CM71" s="22"/>
      <c r="CN71" s="22"/>
      <c r="CW71"/>
      <c r="DB71"/>
      <c r="DC71"/>
    </row>
    <row r="72" spans="1:107" ht="30" customHeight="1" x14ac:dyDescent="0.25">
      <c r="C72" s="177" t="s">
        <v>147</v>
      </c>
      <c r="D72" s="208" t="s">
        <v>164</v>
      </c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BC72" s="177" t="s">
        <v>163</v>
      </c>
      <c r="BD72" s="208" t="s">
        <v>164</v>
      </c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</row>
    <row r="73" spans="1:107" ht="21" customHeight="1" x14ac:dyDescent="0.25">
      <c r="D73" s="124" t="s">
        <v>149</v>
      </c>
      <c r="E73" s="181" t="s">
        <v>153</v>
      </c>
      <c r="L73" s="199"/>
      <c r="M73" s="182"/>
      <c r="N73" s="209" t="s">
        <v>154</v>
      </c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L73" s="162" t="str">
        <f>IF(AND(AQ73=""),"",SUM(IF(AQ73=CQ73,1,0)))</f>
        <v/>
      </c>
      <c r="AM73" s="9" t="s">
        <v>2</v>
      </c>
      <c r="AN73" s="10">
        <v>1</v>
      </c>
      <c r="AQ73" s="133" t="str">
        <f>IF(L73="","",L73)</f>
        <v/>
      </c>
      <c r="AR73" s="133"/>
      <c r="AS73" s="127"/>
      <c r="AT73" s="127"/>
      <c r="AU73" s="127"/>
      <c r="BD73" s="124" t="s">
        <v>149</v>
      </c>
      <c r="BE73" s="181" t="s">
        <v>153</v>
      </c>
      <c r="BL73" s="198" t="s">
        <v>152</v>
      </c>
      <c r="BM73" s="182"/>
      <c r="BN73" s="209" t="s">
        <v>154</v>
      </c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L73" s="8">
        <v>1</v>
      </c>
      <c r="CM73" s="9" t="s">
        <v>2</v>
      </c>
      <c r="CN73" s="10">
        <v>1</v>
      </c>
      <c r="CP73" s="26"/>
      <c r="CQ73" s="133" t="str">
        <f>BL73</f>
        <v>B</v>
      </c>
      <c r="CR73" s="133"/>
      <c r="CS73" s="132"/>
      <c r="CT73" s="132"/>
      <c r="CU73" s="132"/>
    </row>
    <row r="74" spans="1:107" ht="30" customHeight="1" x14ac:dyDescent="0.25">
      <c r="D74" s="124"/>
      <c r="E74" s="124"/>
      <c r="L74" s="124"/>
      <c r="M74" s="182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BD74" s="124"/>
      <c r="BE74" s="124"/>
      <c r="BL74" s="124"/>
      <c r="BM74" s="182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209"/>
      <c r="CD74" s="209"/>
      <c r="CE74" s="209"/>
      <c r="CF74" s="209"/>
      <c r="CG74" s="209"/>
      <c r="CH74" s="209"/>
      <c r="CI74" s="209"/>
    </row>
    <row r="75" spans="1:107" ht="21" customHeight="1" x14ac:dyDescent="0.25">
      <c r="D75" s="124" t="s">
        <v>152</v>
      </c>
      <c r="E75" s="181" t="s">
        <v>145</v>
      </c>
      <c r="L75" s="199"/>
      <c r="M75" s="182"/>
      <c r="N75" s="209" t="s">
        <v>151</v>
      </c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L75" s="162" t="str">
        <f>IF(AND(AQ75=""),"",SUM(IF(AQ75=CQ75,1,0)))</f>
        <v/>
      </c>
      <c r="AM75" s="9" t="s">
        <v>2</v>
      </c>
      <c r="AN75" s="10">
        <v>1</v>
      </c>
      <c r="AQ75" s="133" t="str">
        <f>IF(L75="","",L75)</f>
        <v/>
      </c>
      <c r="AR75" s="133"/>
      <c r="AS75" s="127"/>
      <c r="AT75" s="127"/>
      <c r="AU75" s="127"/>
      <c r="BD75" s="124" t="s">
        <v>152</v>
      </c>
      <c r="BE75" s="181" t="s">
        <v>145</v>
      </c>
      <c r="BL75" s="198" t="s">
        <v>157</v>
      </c>
      <c r="BM75" s="182"/>
      <c r="BN75" s="209" t="s">
        <v>151</v>
      </c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  <c r="CH75" s="209"/>
      <c r="CI75" s="209"/>
      <c r="CL75" s="8">
        <v>1</v>
      </c>
      <c r="CM75" s="9" t="s">
        <v>2</v>
      </c>
      <c r="CN75" s="10">
        <v>1</v>
      </c>
      <c r="CP75" s="26"/>
      <c r="CQ75" s="133" t="str">
        <f>BL75</f>
        <v>E</v>
      </c>
      <c r="CR75" s="133"/>
      <c r="CS75" s="132"/>
      <c r="CT75" s="132"/>
      <c r="CU75" s="132"/>
    </row>
    <row r="76" spans="1:107" ht="30" customHeight="1" x14ac:dyDescent="0.25">
      <c r="D76" s="124"/>
      <c r="E76" s="124"/>
      <c r="L76" s="124"/>
      <c r="M76" s="182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BD76" s="124"/>
      <c r="BE76" s="124"/>
      <c r="BL76" s="124"/>
      <c r="BM76" s="182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</row>
    <row r="77" spans="1:107" ht="21" customHeight="1" x14ac:dyDescent="0.25">
      <c r="D77" s="124" t="s">
        <v>155</v>
      </c>
      <c r="E77" s="181" t="s">
        <v>161</v>
      </c>
      <c r="L77" s="199"/>
      <c r="M77" s="182"/>
      <c r="N77" s="209" t="s">
        <v>162</v>
      </c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L77" s="162" t="str">
        <f t="shared" ref="AL77" si="27">IF(AND(AQ77=""),"",SUM(IF(AQ77=CQ77,1,0)))</f>
        <v/>
      </c>
      <c r="AM77" s="9" t="s">
        <v>2</v>
      </c>
      <c r="AN77" s="10">
        <v>1</v>
      </c>
      <c r="AQ77" s="133" t="str">
        <f>IF(L77="","",L77)</f>
        <v/>
      </c>
      <c r="AR77" s="133"/>
      <c r="AS77" s="127"/>
      <c r="AT77" s="127"/>
      <c r="AU77" s="127"/>
      <c r="BD77" s="124" t="s">
        <v>155</v>
      </c>
      <c r="BE77" s="181" t="s">
        <v>161</v>
      </c>
      <c r="BL77" s="198" t="s">
        <v>149</v>
      </c>
      <c r="BM77" s="182"/>
      <c r="BN77" s="209" t="s">
        <v>162</v>
      </c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L77" s="8">
        <v>1</v>
      </c>
      <c r="CM77" s="9" t="s">
        <v>2</v>
      </c>
      <c r="CN77" s="10">
        <v>1</v>
      </c>
      <c r="CP77" s="26"/>
      <c r="CQ77" s="133" t="str">
        <f t="shared" ref="CQ77" si="28">BL77</f>
        <v>A</v>
      </c>
      <c r="CR77" s="133"/>
      <c r="CS77" s="132"/>
      <c r="CT77" s="132"/>
      <c r="CU77" s="132"/>
    </row>
    <row r="78" spans="1:107" ht="30" customHeight="1" x14ac:dyDescent="0.25">
      <c r="D78" s="124"/>
      <c r="E78" s="124"/>
      <c r="F78" s="124"/>
      <c r="G78" s="182"/>
      <c r="H78" s="124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BD78" s="124"/>
      <c r="BE78" s="124"/>
      <c r="BF78" s="124"/>
      <c r="BG78" s="182"/>
      <c r="BH78" s="124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</row>
    <row r="79" spans="1:107" ht="21" customHeight="1" x14ac:dyDescent="0.25">
      <c r="D79" s="124" t="s">
        <v>150</v>
      </c>
      <c r="E79" s="181" t="s">
        <v>156</v>
      </c>
      <c r="L79" s="199"/>
      <c r="M79" s="182"/>
      <c r="N79" s="209" t="s">
        <v>158</v>
      </c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L79" s="162" t="str">
        <f>IF(AND(AQ79=""),"",SUM(IF(AQ79=CQ79,1,0)))</f>
        <v/>
      </c>
      <c r="AM79" s="9" t="s">
        <v>2</v>
      </c>
      <c r="AN79" s="10">
        <v>1</v>
      </c>
      <c r="AQ79" s="133" t="str">
        <f t="shared" ref="AQ79" si="29">IF(L79="","",L79)</f>
        <v/>
      </c>
      <c r="AR79" s="133"/>
      <c r="AS79" s="127"/>
      <c r="AT79" s="127"/>
      <c r="AU79" s="127"/>
      <c r="BD79" s="124" t="s">
        <v>150</v>
      </c>
      <c r="BE79" s="181" t="s">
        <v>156</v>
      </c>
      <c r="BL79" s="198" t="s">
        <v>155</v>
      </c>
      <c r="BM79" s="182"/>
      <c r="BN79" s="209" t="s">
        <v>158</v>
      </c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L79" s="8">
        <v>1</v>
      </c>
      <c r="CM79" s="9" t="s">
        <v>2</v>
      </c>
      <c r="CN79" s="10">
        <v>1</v>
      </c>
      <c r="CP79" s="26"/>
      <c r="CQ79" s="133" t="str">
        <f t="shared" ref="CQ79" si="30">BL79</f>
        <v>C</v>
      </c>
      <c r="CR79" s="133"/>
      <c r="CS79" s="132"/>
      <c r="CT79" s="132"/>
      <c r="CU79" s="132"/>
    </row>
    <row r="80" spans="1:107" ht="30" customHeight="1" x14ac:dyDescent="0.25">
      <c r="D80" s="124"/>
      <c r="E80" s="124"/>
      <c r="L80" s="124"/>
      <c r="M80" s="182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BD80" s="124"/>
      <c r="BE80" s="124"/>
      <c r="BL80" s="124"/>
      <c r="BM80" s="182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  <c r="CH80" s="209"/>
      <c r="CI80" s="209"/>
    </row>
    <row r="81" spans="3:100" ht="21" customHeight="1" x14ac:dyDescent="0.25">
      <c r="D81" s="124" t="s">
        <v>157</v>
      </c>
      <c r="E81" s="181" t="s">
        <v>159</v>
      </c>
      <c r="L81" s="199"/>
      <c r="M81" s="182"/>
      <c r="N81" s="209" t="s">
        <v>160</v>
      </c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L81" s="162" t="str">
        <f t="shared" ref="AL81" si="31">IF(AND(AQ81=""),"",SUM(IF(AQ81=CQ81,1,0)))</f>
        <v/>
      </c>
      <c r="AM81" s="9" t="s">
        <v>2</v>
      </c>
      <c r="AN81" s="10">
        <v>1</v>
      </c>
      <c r="AQ81" s="133" t="str">
        <f t="shared" ref="AQ81" si="32">IF(L81="","",L81)</f>
        <v/>
      </c>
      <c r="AR81" s="133"/>
      <c r="AS81" s="127"/>
      <c r="AT81" s="127"/>
      <c r="AU81" s="127"/>
      <c r="BD81" s="124" t="s">
        <v>157</v>
      </c>
      <c r="BE81" s="181" t="s">
        <v>159</v>
      </c>
      <c r="BL81" s="198" t="s">
        <v>150</v>
      </c>
      <c r="BM81" s="182"/>
      <c r="BN81" s="209" t="s">
        <v>160</v>
      </c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9"/>
      <c r="CL81" s="8">
        <v>1</v>
      </c>
      <c r="CM81" s="9" t="s">
        <v>2</v>
      </c>
      <c r="CN81" s="10">
        <v>1</v>
      </c>
      <c r="CP81" s="26"/>
      <c r="CQ81" s="133" t="str">
        <f t="shared" ref="CQ81" si="33">BL81</f>
        <v>D</v>
      </c>
      <c r="CR81" s="133"/>
      <c r="CS81" s="132"/>
      <c r="CT81" s="132"/>
      <c r="CU81" s="132"/>
    </row>
    <row r="82" spans="3:100" ht="40.15" customHeight="1" x14ac:dyDescent="0.25">
      <c r="D82" s="124"/>
      <c r="E82" s="124"/>
      <c r="L82" s="124"/>
      <c r="M82" s="182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BD82" s="124"/>
      <c r="BE82" s="124"/>
      <c r="BL82" s="124"/>
      <c r="BM82" s="182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9"/>
    </row>
    <row r="83" spans="3:100" ht="15" customHeight="1" x14ac:dyDescent="0.25">
      <c r="C83" s="177" t="s">
        <v>163</v>
      </c>
      <c r="D83" s="208" t="s">
        <v>148</v>
      </c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BC83" s="177" t="s">
        <v>147</v>
      </c>
      <c r="BD83" s="208" t="s">
        <v>148</v>
      </c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08"/>
      <c r="BX83" s="208"/>
      <c r="BY83" s="208"/>
      <c r="BZ83" s="208"/>
      <c r="CA83" s="208"/>
      <c r="CB83" s="208"/>
      <c r="CC83" s="208"/>
      <c r="CD83" s="208"/>
      <c r="CE83" s="208"/>
      <c r="CF83" s="208"/>
      <c r="CG83" s="208"/>
      <c r="CH83" s="208"/>
      <c r="CI83" s="208"/>
      <c r="CJ83" s="208"/>
    </row>
    <row r="84" spans="3:100" ht="21" customHeight="1" x14ac:dyDescent="0.25">
      <c r="D84" s="154" t="s">
        <v>4</v>
      </c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AL84" s="162" t="str">
        <f>IF(E84="","",IF(COUNTIF($AQ$84:$AQ$85,E84)&gt;0,1/COUNTIF($E$84:$E$85,E84),0))</f>
        <v/>
      </c>
      <c r="AM84" s="9" t="s">
        <v>2</v>
      </c>
      <c r="AN84" s="10">
        <v>1</v>
      </c>
      <c r="AQ84" s="157" t="str">
        <f>CQ84</f>
        <v>Grundnutzen</v>
      </c>
      <c r="AR84" s="127"/>
      <c r="AS84" s="127"/>
      <c r="AT84" s="127"/>
      <c r="AU84" s="127"/>
      <c r="BD84" s="154" t="s">
        <v>4</v>
      </c>
      <c r="BE84" s="212" t="s">
        <v>145</v>
      </c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CL84" s="8">
        <v>1</v>
      </c>
      <c r="CM84" s="9" t="s">
        <v>2</v>
      </c>
      <c r="CN84" s="10">
        <v>1</v>
      </c>
      <c r="CP84" s="26"/>
      <c r="CQ84" s="133" t="str">
        <f t="shared" ref="CQ84" si="34">BE84</f>
        <v>Grundnutzen</v>
      </c>
      <c r="CR84" s="133"/>
      <c r="CS84" s="132"/>
      <c r="CT84" s="132"/>
      <c r="CU84" s="132"/>
      <c r="CV84" s="26" t="s">
        <v>74</v>
      </c>
    </row>
    <row r="85" spans="3:100" ht="21" customHeight="1" x14ac:dyDescent="0.25">
      <c r="D85" s="154" t="s">
        <v>4</v>
      </c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AL85" s="162" t="str">
        <f>IF(E85="","",IF(COUNTIF($AQ$84:$AQ$85,E85)&gt;0,1/COUNTIF($E$84:$E$85,E85),0))</f>
        <v/>
      </c>
      <c r="AM85" s="9" t="s">
        <v>2</v>
      </c>
      <c r="AN85" s="10">
        <v>1</v>
      </c>
      <c r="AQ85" s="157" t="str">
        <f>CQ85</f>
        <v>Zusatznutzen</v>
      </c>
      <c r="AR85" s="127"/>
      <c r="AS85" s="127"/>
      <c r="AT85" s="127"/>
      <c r="AU85" s="127"/>
      <c r="BD85" s="154" t="s">
        <v>4</v>
      </c>
      <c r="BE85" s="212" t="s">
        <v>146</v>
      </c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CL85" s="8">
        <v>1</v>
      </c>
      <c r="CM85" s="9" t="s">
        <v>2</v>
      </c>
      <c r="CN85" s="10">
        <v>1</v>
      </c>
      <c r="CP85" s="26"/>
      <c r="CQ85" s="133" t="str">
        <f t="shared" ref="CQ85" si="35">BE85</f>
        <v>Zusatznutzen</v>
      </c>
      <c r="CR85" s="133"/>
      <c r="CS85" s="132"/>
      <c r="CT85" s="132"/>
      <c r="CU85" s="132"/>
    </row>
    <row r="86" spans="3:100" ht="15" customHeight="1" x14ac:dyDescent="0.25">
      <c r="D86" s="124"/>
      <c r="E86" s="123"/>
      <c r="BD86" s="124"/>
      <c r="BE86" s="123"/>
    </row>
    <row r="87" spans="3:100" ht="15" customHeight="1" x14ac:dyDescent="0.25">
      <c r="C87" s="177" t="s">
        <v>188</v>
      </c>
      <c r="D87" s="208" t="s">
        <v>195</v>
      </c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BC87" s="177" t="s">
        <v>190</v>
      </c>
      <c r="BD87" s="208" t="s">
        <v>195</v>
      </c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  <c r="BZ87" s="208"/>
      <c r="CA87" s="208"/>
      <c r="CB87" s="208"/>
      <c r="CC87" s="208"/>
      <c r="CD87" s="208"/>
      <c r="CE87" s="208"/>
      <c r="CF87" s="208"/>
      <c r="CG87" s="208"/>
      <c r="CH87" s="208"/>
      <c r="CI87" s="208"/>
      <c r="CJ87" s="208"/>
    </row>
    <row r="88" spans="3:100" ht="21" customHeight="1" x14ac:dyDescent="0.25">
      <c r="C88" s="177"/>
      <c r="D88" s="154" t="s">
        <v>4</v>
      </c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AL88" s="162" t="str">
        <f>IF(E88="","",IF(COUNTIF($AQ$88:$AQ$91,E88)&gt;0,1/COUNTIF($E$88:$E$91,E88),0))</f>
        <v/>
      </c>
      <c r="AM88" s="9" t="s">
        <v>2</v>
      </c>
      <c r="AN88" s="10">
        <v>1</v>
      </c>
      <c r="AQ88" s="157" t="str">
        <f>CQ88</f>
        <v>Herstellermarke</v>
      </c>
      <c r="AR88" s="127"/>
      <c r="AS88" s="127"/>
      <c r="AT88" s="127"/>
      <c r="AU88" s="127"/>
      <c r="BC88" s="177"/>
      <c r="BD88" s="154" t="s">
        <v>4</v>
      </c>
      <c r="BE88" s="212" t="s">
        <v>180</v>
      </c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CL88" s="8">
        <v>1</v>
      </c>
      <c r="CM88" s="9" t="s">
        <v>2</v>
      </c>
      <c r="CN88" s="10">
        <v>1</v>
      </c>
      <c r="CP88" s="26"/>
      <c r="CQ88" s="133" t="str">
        <f t="shared" ref="CQ88:CQ91" si="36">BE88</f>
        <v>Herstellermarke</v>
      </c>
      <c r="CR88" s="133"/>
      <c r="CS88" s="132"/>
      <c r="CT88" s="132"/>
      <c r="CU88" s="132"/>
      <c r="CV88" s="26" t="s">
        <v>75</v>
      </c>
    </row>
    <row r="89" spans="3:100" ht="21" customHeight="1" x14ac:dyDescent="0.25">
      <c r="C89" s="177"/>
      <c r="D89" s="154" t="s">
        <v>4</v>
      </c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AL89" s="162" t="str">
        <f>IF(E89="","",IF(COUNTIF($AQ$88:$AQ$91,E89)&gt;0,1/COUNTIF($E$88:$E$91,E89),0))</f>
        <v/>
      </c>
      <c r="AM89" s="9" t="s">
        <v>2</v>
      </c>
      <c r="AN89" s="10">
        <v>1</v>
      </c>
      <c r="AQ89" s="157" t="str">
        <f t="shared" ref="AQ89:AQ91" si="37">CQ89</f>
        <v>Handelsmarke</v>
      </c>
      <c r="AR89" s="127"/>
      <c r="AS89" s="127"/>
      <c r="AT89" s="127"/>
      <c r="AU89" s="127"/>
      <c r="BC89" s="177"/>
      <c r="BD89" s="154" t="s">
        <v>4</v>
      </c>
      <c r="BE89" s="212" t="s">
        <v>181</v>
      </c>
      <c r="BF89" s="212"/>
      <c r="BG89" s="212"/>
      <c r="BH89" s="212"/>
      <c r="BI89" s="212"/>
      <c r="BJ89" s="212"/>
      <c r="BK89" s="212"/>
      <c r="BL89" s="212"/>
      <c r="BM89" s="212"/>
      <c r="BN89" s="212"/>
      <c r="BO89" s="212"/>
      <c r="CL89" s="8">
        <v>1</v>
      </c>
      <c r="CM89" s="9" t="s">
        <v>2</v>
      </c>
      <c r="CN89" s="10">
        <v>1</v>
      </c>
      <c r="CP89" s="26"/>
      <c r="CQ89" s="133" t="str">
        <f t="shared" si="36"/>
        <v>Handelsmarke</v>
      </c>
      <c r="CR89" s="133"/>
      <c r="CS89" s="132"/>
      <c r="CT89" s="132"/>
      <c r="CU89" s="132"/>
    </row>
    <row r="90" spans="3:100" ht="21" customHeight="1" x14ac:dyDescent="0.25">
      <c r="C90" s="177"/>
      <c r="D90" s="154" t="s">
        <v>4</v>
      </c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AL90" s="162" t="str">
        <f>IF(E90="","",IF(COUNTIF($AQ$88:$AQ$91,E90)&gt;0,1/COUNTIF($E$88:$E$91,E90),0))</f>
        <v/>
      </c>
      <c r="AM90" s="9" t="s">
        <v>2</v>
      </c>
      <c r="AN90" s="10">
        <v>1</v>
      </c>
      <c r="AQ90" s="157" t="str">
        <f t="shared" si="37"/>
        <v>Lizenzmarke</v>
      </c>
      <c r="AR90" s="127"/>
      <c r="AS90" s="127"/>
      <c r="AT90" s="127"/>
      <c r="AU90" s="127"/>
      <c r="BC90" s="177"/>
      <c r="BD90" s="154" t="s">
        <v>4</v>
      </c>
      <c r="BE90" s="212" t="s">
        <v>182</v>
      </c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CL90" s="8">
        <v>1</v>
      </c>
      <c r="CM90" s="9" t="s">
        <v>2</v>
      </c>
      <c r="CN90" s="10">
        <v>1</v>
      </c>
      <c r="CP90" s="26"/>
      <c r="CQ90" s="133" t="str">
        <f t="shared" si="36"/>
        <v>Lizenzmarke</v>
      </c>
      <c r="CR90" s="133"/>
      <c r="CS90" s="132"/>
      <c r="CT90" s="132"/>
      <c r="CU90" s="132"/>
    </row>
    <row r="91" spans="3:100" ht="21" customHeight="1" x14ac:dyDescent="0.25">
      <c r="C91" s="177"/>
      <c r="D91" s="154" t="s">
        <v>4</v>
      </c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AL91" s="162" t="str">
        <f>IF(E91="","",IF(COUNTIF($AQ$88:$AQ$91,E91)&gt;0,1/COUNTIF($E$88:$E$91,E91),0))</f>
        <v/>
      </c>
      <c r="AM91" s="9" t="s">
        <v>2</v>
      </c>
      <c r="AN91" s="10">
        <v>1</v>
      </c>
      <c r="AQ91" s="157" t="str">
        <f t="shared" si="37"/>
        <v>Co-Brand</v>
      </c>
      <c r="AR91" s="127"/>
      <c r="AS91" s="127"/>
      <c r="AT91" s="127"/>
      <c r="AU91" s="127"/>
      <c r="BC91" s="177"/>
      <c r="BD91" s="154" t="s">
        <v>4</v>
      </c>
      <c r="BE91" s="212" t="s">
        <v>183</v>
      </c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CL91" s="8">
        <v>1</v>
      </c>
      <c r="CM91" s="9" t="s">
        <v>2</v>
      </c>
      <c r="CN91" s="10">
        <v>1</v>
      </c>
      <c r="CP91" s="26"/>
      <c r="CQ91" s="133" t="str">
        <f t="shared" si="36"/>
        <v>Co-Brand</v>
      </c>
      <c r="CR91" s="133"/>
      <c r="CS91" s="132"/>
      <c r="CT91" s="132"/>
      <c r="CU91" s="132"/>
    </row>
    <row r="92" spans="3:100" ht="15" customHeight="1" x14ac:dyDescent="0.25">
      <c r="C92" s="177"/>
      <c r="D92" s="154"/>
      <c r="E92" s="123"/>
      <c r="F92" s="123"/>
      <c r="BC92" s="177"/>
      <c r="BD92" s="154"/>
      <c r="BE92" s="123"/>
      <c r="BF92" s="123"/>
    </row>
    <row r="93" spans="3:100" ht="30" customHeight="1" x14ac:dyDescent="0.25">
      <c r="C93" s="177" t="s">
        <v>189</v>
      </c>
      <c r="D93" s="208" t="s">
        <v>196</v>
      </c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BC93" s="177" t="s">
        <v>189</v>
      </c>
      <c r="BD93" s="208" t="s">
        <v>196</v>
      </c>
      <c r="BE93" s="208"/>
      <c r="BF93" s="208"/>
      <c r="BG93" s="208"/>
      <c r="BH93" s="208"/>
      <c r="BI93" s="208"/>
      <c r="BJ93" s="208"/>
      <c r="BK93" s="208"/>
      <c r="BL93" s="208"/>
      <c r="BM93" s="208"/>
      <c r="BN93" s="208"/>
      <c r="BO93" s="208"/>
      <c r="BP93" s="208"/>
      <c r="BQ93" s="208"/>
      <c r="BR93" s="208"/>
      <c r="BS93" s="208"/>
      <c r="BT93" s="208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</row>
    <row r="94" spans="3:100" ht="15" customHeight="1" x14ac:dyDescent="0.25">
      <c r="C94" s="177"/>
      <c r="D94" s="143" t="s">
        <v>166</v>
      </c>
      <c r="E94" s="143"/>
      <c r="P94" s="143" t="s">
        <v>167</v>
      </c>
      <c r="BC94" s="177"/>
      <c r="BD94" s="143" t="s">
        <v>166</v>
      </c>
      <c r="BE94" s="143"/>
      <c r="BP94" s="143" t="s">
        <v>167</v>
      </c>
    </row>
    <row r="95" spans="3:100" ht="21" customHeight="1" x14ac:dyDescent="0.25">
      <c r="C95" s="177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P95" s="124" t="s">
        <v>179</v>
      </c>
      <c r="AL95" s="162" t="str">
        <f>IF(D95="","",IF(COUNTIF($AQ$95:$AQ$100,D95)&gt;0,1/COUNTIF($D$95:$D$100,D95),0))</f>
        <v/>
      </c>
      <c r="AM95" s="9" t="s">
        <v>2</v>
      </c>
      <c r="AN95" s="10">
        <v>1</v>
      </c>
      <c r="AQ95" s="157">
        <f>D95</f>
        <v>0</v>
      </c>
      <c r="AR95" s="127"/>
      <c r="AS95" s="127"/>
      <c r="AT95" s="127"/>
      <c r="AU95" s="127"/>
      <c r="BC95" s="177"/>
      <c r="BD95" s="212" t="s">
        <v>178</v>
      </c>
      <c r="BE95" s="212"/>
      <c r="BF95" s="212"/>
      <c r="BG95" s="212"/>
      <c r="BH95" s="212"/>
      <c r="BI95" s="212"/>
      <c r="BJ95" s="212"/>
      <c r="BK95" s="212"/>
      <c r="BL95" s="212"/>
      <c r="BM95" s="212"/>
      <c r="BN95" s="212"/>
      <c r="BP95" s="124" t="s">
        <v>179</v>
      </c>
      <c r="CL95" s="8">
        <v>1</v>
      </c>
      <c r="CM95" s="9" t="s">
        <v>2</v>
      </c>
      <c r="CN95" s="10">
        <v>1</v>
      </c>
      <c r="CP95" s="26"/>
      <c r="CQ95" s="133" t="str">
        <f>BD95</f>
        <v>Uhu</v>
      </c>
      <c r="CR95" s="133"/>
      <c r="CS95" s="132"/>
      <c r="CT95" s="132"/>
      <c r="CU95" s="132"/>
    </row>
    <row r="96" spans="3:100" ht="21" customHeight="1" x14ac:dyDescent="0.25">
      <c r="C96" s="177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P96" s="124" t="s">
        <v>177</v>
      </c>
      <c r="AL96" s="162" t="str">
        <f t="shared" ref="AL96:AL100" si="38">IF(D96="","",IF(COUNTIF($AQ$95:$AQ$100,D96)&gt;0,1/COUNTIF($D$95:$D$100,D96),0))</f>
        <v/>
      </c>
      <c r="AM96" s="9" t="s">
        <v>2</v>
      </c>
      <c r="AN96" s="10">
        <v>1</v>
      </c>
      <c r="AQ96" s="157">
        <f>D96</f>
        <v>0</v>
      </c>
      <c r="AR96" s="127"/>
      <c r="AS96" s="127"/>
      <c r="AT96" s="127"/>
      <c r="AU96" s="127"/>
      <c r="BC96" s="177"/>
      <c r="BD96" s="212" t="s">
        <v>176</v>
      </c>
      <c r="BE96" s="212"/>
      <c r="BF96" s="212"/>
      <c r="BG96" s="212"/>
      <c r="BH96" s="212"/>
      <c r="BI96" s="212"/>
      <c r="BJ96" s="212"/>
      <c r="BK96" s="212"/>
      <c r="BL96" s="212"/>
      <c r="BM96" s="212"/>
      <c r="BN96" s="212"/>
      <c r="BP96" s="124" t="s">
        <v>177</v>
      </c>
      <c r="CL96" s="8">
        <v>1</v>
      </c>
      <c r="CM96" s="9" t="s">
        <v>2</v>
      </c>
      <c r="CN96" s="10">
        <v>1</v>
      </c>
      <c r="CP96" s="26"/>
      <c r="CQ96" s="133" t="str">
        <f>BD96</f>
        <v>Tempo</v>
      </c>
      <c r="CR96" s="133"/>
      <c r="CS96" s="132"/>
      <c r="CT96" s="132"/>
      <c r="CU96" s="132"/>
    </row>
    <row r="97" spans="3:100" ht="21" customHeight="1" x14ac:dyDescent="0.25">
      <c r="C97" s="177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P97" s="124" t="s">
        <v>171</v>
      </c>
      <c r="AL97" s="162" t="str">
        <f t="shared" si="38"/>
        <v/>
      </c>
      <c r="AM97" s="9" t="s">
        <v>2</v>
      </c>
      <c r="AN97" s="10">
        <v>1</v>
      </c>
      <c r="AQ97" s="157">
        <f t="shared" ref="AQ97:AQ99" si="39">D97</f>
        <v>0</v>
      </c>
      <c r="AR97" s="127"/>
      <c r="AS97" s="127"/>
      <c r="AT97" s="127"/>
      <c r="AU97" s="127"/>
      <c r="BC97" s="177"/>
      <c r="BD97" s="212" t="s">
        <v>170</v>
      </c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P97" s="124" t="s">
        <v>171</v>
      </c>
      <c r="CL97" s="8">
        <v>1</v>
      </c>
      <c r="CM97" s="9" t="s">
        <v>2</v>
      </c>
      <c r="CN97" s="10">
        <v>1</v>
      </c>
      <c r="CP97" s="26"/>
      <c r="CQ97" s="133" t="str">
        <f t="shared" ref="CQ97:CQ99" si="40">BD97</f>
        <v>Labello</v>
      </c>
      <c r="CR97" s="133"/>
      <c r="CS97" s="132"/>
      <c r="CT97" s="132"/>
      <c r="CU97" s="132"/>
    </row>
    <row r="98" spans="3:100" ht="21" customHeight="1" x14ac:dyDescent="0.25">
      <c r="C98" s="177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P98" s="124" t="s">
        <v>175</v>
      </c>
      <c r="AL98" s="162" t="str">
        <f>IF(D98="","",IF(COUNTIF($AQ$95:$AQ$100,D98)&gt;0,1/COUNTIF($D$95:$D$100,D98),0))</f>
        <v/>
      </c>
      <c r="AM98" s="9" t="s">
        <v>2</v>
      </c>
      <c r="AN98" s="10">
        <v>1</v>
      </c>
      <c r="AQ98" s="157">
        <f>D98</f>
        <v>0</v>
      </c>
      <c r="AR98" s="127"/>
      <c r="AS98" s="127"/>
      <c r="AT98" s="127"/>
      <c r="AU98" s="127"/>
      <c r="BC98" s="177"/>
      <c r="BD98" s="212" t="s">
        <v>174</v>
      </c>
      <c r="BE98" s="212"/>
      <c r="BF98" s="212"/>
      <c r="BG98" s="212"/>
      <c r="BH98" s="212"/>
      <c r="BI98" s="212"/>
      <c r="BJ98" s="212"/>
      <c r="BK98" s="212"/>
      <c r="BL98" s="212"/>
      <c r="BM98" s="212"/>
      <c r="BN98" s="212"/>
      <c r="BP98" s="124" t="s">
        <v>175</v>
      </c>
      <c r="CL98" s="8">
        <v>1</v>
      </c>
      <c r="CM98" s="9" t="s">
        <v>2</v>
      </c>
      <c r="CN98" s="10">
        <v>1</v>
      </c>
      <c r="CP98" s="26"/>
      <c r="CQ98" s="133" t="str">
        <f>BD98</f>
        <v>OB</v>
      </c>
      <c r="CR98" s="133"/>
      <c r="CS98" s="132"/>
      <c r="CT98" s="132"/>
      <c r="CU98" s="132"/>
    </row>
    <row r="99" spans="3:100" ht="21" customHeight="1" x14ac:dyDescent="0.25">
      <c r="C99" s="177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P99" s="124" t="s">
        <v>173</v>
      </c>
      <c r="AL99" s="162" t="str">
        <f t="shared" si="38"/>
        <v/>
      </c>
      <c r="AM99" s="9" t="s">
        <v>2</v>
      </c>
      <c r="AN99" s="10">
        <v>1</v>
      </c>
      <c r="AQ99" s="157">
        <f t="shared" si="39"/>
        <v>0</v>
      </c>
      <c r="AR99" s="127"/>
      <c r="AS99" s="127"/>
      <c r="AT99" s="127"/>
      <c r="AU99" s="127"/>
      <c r="BC99" s="177"/>
      <c r="BD99" s="212" t="s">
        <v>172</v>
      </c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P99" s="124" t="s">
        <v>173</v>
      </c>
      <c r="CL99" s="8">
        <v>1</v>
      </c>
      <c r="CM99" s="9" t="s">
        <v>2</v>
      </c>
      <c r="CN99" s="10">
        <v>1</v>
      </c>
      <c r="CP99" s="26"/>
      <c r="CQ99" s="133" t="str">
        <f t="shared" si="40"/>
        <v>Pampers</v>
      </c>
      <c r="CR99" s="133"/>
      <c r="CS99" s="132"/>
      <c r="CT99" s="132"/>
      <c r="CU99" s="132"/>
    </row>
    <row r="100" spans="3:100" ht="21" customHeight="1" x14ac:dyDescent="0.25">
      <c r="C100" s="177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P100" s="124" t="s">
        <v>169</v>
      </c>
      <c r="AL100" s="162" t="str">
        <f t="shared" si="38"/>
        <v/>
      </c>
      <c r="AM100" s="9" t="s">
        <v>2</v>
      </c>
      <c r="AN100" s="10">
        <v>1</v>
      </c>
      <c r="AQ100" s="157">
        <f>D100</f>
        <v>0</v>
      </c>
      <c r="AR100" s="127"/>
      <c r="AS100" s="127"/>
      <c r="AT100" s="127"/>
      <c r="AU100" s="127"/>
      <c r="BC100" s="177"/>
      <c r="BD100" s="212" t="s">
        <v>168</v>
      </c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P100" s="124" t="s">
        <v>169</v>
      </c>
      <c r="CL100" s="8">
        <v>1</v>
      </c>
      <c r="CM100" s="9" t="s">
        <v>2</v>
      </c>
      <c r="CN100" s="10">
        <v>1</v>
      </c>
      <c r="CP100" s="26"/>
      <c r="CQ100" s="133" t="str">
        <f>BD100</f>
        <v>Aspirin</v>
      </c>
      <c r="CR100" s="133"/>
      <c r="CS100" s="132"/>
      <c r="CT100" s="132"/>
      <c r="CU100" s="132"/>
      <c r="CV100" s="26" t="s">
        <v>74</v>
      </c>
    </row>
    <row r="101" spans="3:100" ht="15" customHeight="1" x14ac:dyDescent="0.25">
      <c r="C101" s="177"/>
      <c r="D101" s="124"/>
      <c r="E101" s="123"/>
      <c r="F101" s="123"/>
      <c r="BC101" s="177"/>
      <c r="BD101" s="124"/>
      <c r="BE101" s="123"/>
      <c r="BF101" s="123"/>
    </row>
    <row r="102" spans="3:100" ht="30" customHeight="1" x14ac:dyDescent="0.25">
      <c r="C102" s="177" t="s">
        <v>190</v>
      </c>
      <c r="D102" s="208" t="s">
        <v>193</v>
      </c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BC102" s="177" t="s">
        <v>192</v>
      </c>
      <c r="BD102" s="208" t="s">
        <v>193</v>
      </c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8"/>
      <c r="BQ102" s="208"/>
      <c r="BR102" s="208"/>
      <c r="BS102" s="208"/>
      <c r="BT102" s="208"/>
      <c r="BU102" s="208"/>
      <c r="BV102" s="208"/>
      <c r="BW102" s="208"/>
      <c r="BX102" s="208"/>
      <c r="BY102" s="208"/>
      <c r="BZ102" s="208"/>
      <c r="CA102" s="208"/>
      <c r="CB102" s="208"/>
      <c r="CC102" s="208"/>
      <c r="CD102" s="208"/>
      <c r="CE102" s="208"/>
      <c r="CF102" s="208"/>
      <c r="CG102" s="208"/>
      <c r="CH102" s="208"/>
      <c r="CI102" s="208"/>
      <c r="CJ102" s="208"/>
    </row>
    <row r="103" spans="3:100" ht="8.1" customHeight="1" x14ac:dyDescent="0.25">
      <c r="D103" s="216" t="s">
        <v>214</v>
      </c>
      <c r="E103" s="216"/>
      <c r="F103" s="216"/>
      <c r="G103" s="216"/>
      <c r="H103" s="216"/>
      <c r="I103" s="183"/>
      <c r="J103" s="183"/>
      <c r="K103" s="184"/>
      <c r="L103" s="185"/>
      <c r="M103" s="186"/>
      <c r="N103" s="186"/>
      <c r="O103" s="186"/>
      <c r="P103" s="186"/>
      <c r="Q103" s="186"/>
      <c r="R103" s="186"/>
      <c r="S103" s="186"/>
      <c r="T103" s="186"/>
      <c r="U103" s="187"/>
      <c r="X103" s="184"/>
      <c r="Y103" s="185"/>
      <c r="Z103" s="186"/>
      <c r="AA103" s="186"/>
      <c r="AB103" s="186"/>
      <c r="AC103" s="186"/>
      <c r="AD103" s="186"/>
      <c r="AE103" s="186"/>
      <c r="AF103" s="186"/>
      <c r="AG103" s="186"/>
      <c r="AH103" s="187"/>
      <c r="BD103" s="216" t="s">
        <v>214</v>
      </c>
      <c r="BE103" s="216"/>
      <c r="BF103" s="216"/>
      <c r="BG103" s="216"/>
      <c r="BH103" s="216"/>
      <c r="BI103" s="183"/>
      <c r="BJ103" s="183"/>
      <c r="BK103" s="184"/>
      <c r="BL103" s="185"/>
      <c r="BM103" s="186"/>
      <c r="BN103" s="186"/>
      <c r="BO103" s="186"/>
      <c r="BP103" s="186"/>
      <c r="BQ103" s="186"/>
      <c r="BR103" s="186"/>
      <c r="BS103" s="186"/>
      <c r="BT103" s="186"/>
      <c r="BU103" s="187"/>
      <c r="BX103" s="184"/>
      <c r="BY103" s="185"/>
      <c r="BZ103" s="186"/>
      <c r="CA103" s="186"/>
      <c r="CB103" s="186"/>
      <c r="CC103" s="186"/>
      <c r="CD103" s="186"/>
      <c r="CE103" s="186"/>
      <c r="CF103" s="186"/>
      <c r="CG103" s="186"/>
      <c r="CH103" s="187"/>
    </row>
    <row r="104" spans="3:100" ht="21" x14ac:dyDescent="0.25">
      <c r="D104" s="216"/>
      <c r="E104" s="216"/>
      <c r="F104" s="216"/>
      <c r="G104" s="216"/>
      <c r="H104" s="216"/>
      <c r="I104" s="183"/>
      <c r="J104" s="184"/>
      <c r="K104" s="213"/>
      <c r="L104" s="214"/>
      <c r="M104" s="214"/>
      <c r="N104" s="214"/>
      <c r="O104" s="214"/>
      <c r="P104" s="214"/>
      <c r="Q104" s="214"/>
      <c r="R104" s="214"/>
      <c r="S104" s="214"/>
      <c r="T104" s="214"/>
      <c r="U104" s="215"/>
      <c r="V104" s="193"/>
      <c r="W104" s="195"/>
      <c r="X104" s="213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5"/>
      <c r="AL104" s="162" t="str">
        <f>IF(AND(AQ104="",AR104=""),"",SUM(IF(AQ104=CQ104,1,0),IF(AR104=CR104,1,0)))</f>
        <v/>
      </c>
      <c r="AM104" s="9" t="s">
        <v>2</v>
      </c>
      <c r="AN104" s="10">
        <v>2</v>
      </c>
      <c r="AQ104" s="133" t="str">
        <f>IF(K104="","",K104)</f>
        <v/>
      </c>
      <c r="AR104" s="133" t="str">
        <f>IF(X104="","",X104)</f>
        <v/>
      </c>
      <c r="AS104" s="127"/>
      <c r="AT104" s="127"/>
      <c r="AU104" s="127"/>
      <c r="BD104" s="216"/>
      <c r="BE104" s="216"/>
      <c r="BF104" s="216"/>
      <c r="BG104" s="216"/>
      <c r="BH104" s="216"/>
      <c r="BI104" s="183"/>
      <c r="BJ104" s="184"/>
      <c r="BK104" s="213" t="s">
        <v>63</v>
      </c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5"/>
      <c r="BV104" s="193"/>
      <c r="BW104" s="195"/>
      <c r="BX104" s="213" t="s">
        <v>212</v>
      </c>
      <c r="BY104" s="214"/>
      <c r="BZ104" s="214"/>
      <c r="CA104" s="214"/>
      <c r="CB104" s="214"/>
      <c r="CC104" s="214"/>
      <c r="CD104" s="214"/>
      <c r="CE104" s="214"/>
      <c r="CF104" s="214"/>
      <c r="CG104" s="214"/>
      <c r="CH104" s="215"/>
      <c r="CL104" s="8">
        <v>1</v>
      </c>
      <c r="CM104" s="9" t="s">
        <v>2</v>
      </c>
      <c r="CN104" s="10">
        <v>1</v>
      </c>
      <c r="CP104" s="26"/>
      <c r="CQ104" s="133" t="str">
        <f>BK104</f>
        <v>Gesundheit</v>
      </c>
      <c r="CR104" s="133" t="str">
        <f>BX104</f>
        <v>Nährwert</v>
      </c>
      <c r="CS104" s="132"/>
      <c r="CT104" s="132"/>
      <c r="CU104" s="132"/>
      <c r="CV104" s="26" t="s">
        <v>75</v>
      </c>
    </row>
    <row r="105" spans="3:100" ht="8.1" customHeight="1" x14ac:dyDescent="0.25">
      <c r="D105" s="216"/>
      <c r="E105" s="216"/>
      <c r="F105" s="216"/>
      <c r="G105" s="216"/>
      <c r="H105" s="216"/>
      <c r="I105" s="183"/>
      <c r="J105" s="188"/>
      <c r="K105" s="191"/>
      <c r="L105" s="189"/>
      <c r="M105" s="189"/>
      <c r="N105" s="189"/>
      <c r="O105" s="189"/>
      <c r="P105" s="189"/>
      <c r="Q105" s="189"/>
      <c r="R105" s="189"/>
      <c r="S105" s="189"/>
      <c r="T105" s="189"/>
      <c r="U105" s="190"/>
      <c r="W105" s="192"/>
      <c r="X105" s="191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90"/>
      <c r="BD105" s="216"/>
      <c r="BE105" s="216"/>
      <c r="BF105" s="216"/>
      <c r="BG105" s="216"/>
      <c r="BH105" s="216"/>
      <c r="BI105" s="183"/>
      <c r="BJ105" s="188"/>
      <c r="BK105" s="191"/>
      <c r="BL105" s="189"/>
      <c r="BM105" s="189"/>
      <c r="BN105" s="189"/>
      <c r="BO105" s="189"/>
      <c r="BP105" s="189"/>
      <c r="BQ105" s="189"/>
      <c r="BR105" s="189"/>
      <c r="BS105" s="189"/>
      <c r="BT105" s="189"/>
      <c r="BU105" s="190"/>
      <c r="BW105" s="192"/>
      <c r="BX105" s="191"/>
      <c r="BY105" s="189"/>
      <c r="BZ105" s="189"/>
      <c r="CA105" s="189"/>
      <c r="CB105" s="189"/>
      <c r="CC105" s="189"/>
      <c r="CD105" s="189"/>
      <c r="CE105" s="189"/>
      <c r="CF105" s="189"/>
      <c r="CG105" s="189"/>
      <c r="CH105" s="190"/>
      <c r="CQ105" s="133"/>
      <c r="CR105" s="133"/>
      <c r="CS105" s="132"/>
      <c r="CT105" s="132"/>
      <c r="CU105" s="132"/>
    </row>
    <row r="106" spans="3:100" ht="12" customHeight="1" x14ac:dyDescent="0.25">
      <c r="D106" s="216"/>
      <c r="E106" s="216"/>
      <c r="F106" s="216"/>
      <c r="G106" s="216"/>
      <c r="H106" s="216"/>
      <c r="I106" s="183"/>
      <c r="J106" s="188"/>
      <c r="W106" s="192"/>
      <c r="X106" s="196" t="s">
        <v>201</v>
      </c>
      <c r="BD106" s="216"/>
      <c r="BE106" s="216"/>
      <c r="BF106" s="216"/>
      <c r="BG106" s="216"/>
      <c r="BH106" s="216"/>
      <c r="BI106" s="183"/>
      <c r="BJ106" s="188"/>
      <c r="BW106" s="192"/>
      <c r="BX106" s="196" t="s">
        <v>201</v>
      </c>
      <c r="CQ106" s="133"/>
      <c r="CR106" s="133"/>
      <c r="CS106" s="132"/>
      <c r="CT106" s="132"/>
      <c r="CU106" s="132"/>
    </row>
    <row r="107" spans="3:100" ht="12" customHeight="1" x14ac:dyDescent="0.25">
      <c r="D107" s="216"/>
      <c r="E107" s="216"/>
      <c r="F107" s="216"/>
      <c r="G107" s="216"/>
      <c r="H107" s="216"/>
      <c r="I107" s="183"/>
      <c r="J107" s="188"/>
      <c r="W107" s="192"/>
      <c r="X107" s="196" t="s">
        <v>202</v>
      </c>
      <c r="BD107" s="216"/>
      <c r="BE107" s="216"/>
      <c r="BF107" s="216"/>
      <c r="BG107" s="216"/>
      <c r="BH107" s="216"/>
      <c r="BI107" s="183"/>
      <c r="BJ107" s="188"/>
      <c r="BW107" s="192"/>
      <c r="BX107" s="196" t="s">
        <v>202</v>
      </c>
      <c r="CQ107" s="133"/>
      <c r="CR107" s="133"/>
      <c r="CS107" s="132"/>
      <c r="CT107" s="132"/>
      <c r="CU107" s="132"/>
    </row>
    <row r="108" spans="3:100" ht="12" customHeight="1" x14ac:dyDescent="0.25">
      <c r="D108" s="216"/>
      <c r="E108" s="216"/>
      <c r="F108" s="216"/>
      <c r="G108" s="216"/>
      <c r="H108" s="216"/>
      <c r="I108" s="183"/>
      <c r="J108" s="188"/>
      <c r="W108" s="192"/>
      <c r="X108" s="196" t="s">
        <v>203</v>
      </c>
      <c r="BD108" s="216"/>
      <c r="BE108" s="216"/>
      <c r="BF108" s="216"/>
      <c r="BG108" s="216"/>
      <c r="BH108" s="216"/>
      <c r="BI108" s="183"/>
      <c r="BJ108" s="188"/>
      <c r="BW108" s="192"/>
      <c r="BX108" s="196" t="s">
        <v>203</v>
      </c>
      <c r="CQ108" s="133"/>
      <c r="CR108" s="133"/>
      <c r="CS108" s="132"/>
      <c r="CT108" s="132"/>
      <c r="CU108" s="132"/>
    </row>
    <row r="109" spans="3:100" ht="12" customHeight="1" x14ac:dyDescent="0.25">
      <c r="D109" s="216"/>
      <c r="E109" s="216"/>
      <c r="F109" s="216"/>
      <c r="G109" s="216"/>
      <c r="H109" s="216"/>
      <c r="I109" s="183"/>
      <c r="J109" s="188"/>
      <c r="W109" s="192"/>
      <c r="BD109" s="216"/>
      <c r="BE109" s="216"/>
      <c r="BF109" s="216"/>
      <c r="BG109" s="216"/>
      <c r="BH109" s="216"/>
      <c r="BI109" s="183"/>
      <c r="BJ109" s="188"/>
      <c r="BW109" s="192"/>
      <c r="CQ109" s="133"/>
      <c r="CR109" s="133"/>
      <c r="CS109" s="132"/>
      <c r="CT109" s="132"/>
      <c r="CU109" s="132"/>
    </row>
    <row r="110" spans="3:100" ht="8.1" customHeight="1" x14ac:dyDescent="0.25">
      <c r="D110" s="216"/>
      <c r="E110" s="216"/>
      <c r="F110" s="216"/>
      <c r="G110" s="216"/>
      <c r="H110" s="216"/>
      <c r="I110" s="183"/>
      <c r="J110" s="188"/>
      <c r="K110" s="193"/>
      <c r="L110" s="186"/>
      <c r="M110" s="186"/>
      <c r="N110" s="186"/>
      <c r="O110" s="186"/>
      <c r="P110" s="186"/>
      <c r="Q110" s="186"/>
      <c r="R110" s="186"/>
      <c r="S110" s="186"/>
      <c r="T110" s="186"/>
      <c r="U110" s="187"/>
      <c r="W110" s="191"/>
      <c r="X110" s="184"/>
      <c r="Y110" s="185"/>
      <c r="Z110" s="186"/>
      <c r="AA110" s="186"/>
      <c r="AB110" s="186"/>
      <c r="AC110" s="186"/>
      <c r="AD110" s="186"/>
      <c r="AE110" s="186"/>
      <c r="AF110" s="186"/>
      <c r="AG110" s="186"/>
      <c r="AH110" s="187"/>
      <c r="BD110" s="216"/>
      <c r="BE110" s="216"/>
      <c r="BF110" s="216"/>
      <c r="BG110" s="216"/>
      <c r="BH110" s="216"/>
      <c r="BI110" s="183"/>
      <c r="BJ110" s="188"/>
      <c r="BK110" s="193"/>
      <c r="BL110" s="186"/>
      <c r="BM110" s="186"/>
      <c r="BN110" s="186"/>
      <c r="BO110" s="186"/>
      <c r="BP110" s="186"/>
      <c r="BQ110" s="186"/>
      <c r="BR110" s="186"/>
      <c r="BS110" s="186"/>
      <c r="BT110" s="186"/>
      <c r="BU110" s="187"/>
      <c r="BW110" s="191"/>
      <c r="BX110" s="184"/>
      <c r="BY110" s="185"/>
      <c r="BZ110" s="186"/>
      <c r="CA110" s="186"/>
      <c r="CB110" s="186"/>
      <c r="CC110" s="186"/>
      <c r="CD110" s="186"/>
      <c r="CE110" s="186"/>
      <c r="CF110" s="186"/>
      <c r="CG110" s="186"/>
      <c r="CH110" s="187"/>
      <c r="CQ110" s="133"/>
      <c r="CR110" s="133"/>
      <c r="CS110" s="132"/>
      <c r="CT110" s="132"/>
      <c r="CU110" s="132"/>
    </row>
    <row r="111" spans="3:100" ht="21" x14ac:dyDescent="0.25">
      <c r="D111" s="216"/>
      <c r="E111" s="216"/>
      <c r="F111" s="216"/>
      <c r="G111" s="216"/>
      <c r="H111" s="216"/>
      <c r="I111" s="183"/>
      <c r="J111" s="184"/>
      <c r="K111" s="213"/>
      <c r="L111" s="214"/>
      <c r="M111" s="214"/>
      <c r="N111" s="214"/>
      <c r="O111" s="214"/>
      <c r="P111" s="214"/>
      <c r="Q111" s="214"/>
      <c r="R111" s="214"/>
      <c r="S111" s="214"/>
      <c r="T111" s="214"/>
      <c r="U111" s="215"/>
      <c r="X111" s="213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5"/>
      <c r="AL111" s="162" t="str">
        <f>IF(AND(AQ111="",AR111=""),"",SUM(IF(AQ111=CQ111,1,0),IF(AR111=CR111,1,0)))</f>
        <v/>
      </c>
      <c r="AM111" s="9" t="s">
        <v>2</v>
      </c>
      <c r="AN111" s="10">
        <v>2</v>
      </c>
      <c r="AQ111" s="133" t="str">
        <f>IF(K111="","",K111)</f>
        <v/>
      </c>
      <c r="AR111" s="133" t="str">
        <f>IF(X111="","",X111)</f>
        <v/>
      </c>
      <c r="AS111" s="127"/>
      <c r="AT111" s="127"/>
      <c r="AU111" s="127"/>
      <c r="BD111" s="216"/>
      <c r="BE111" s="216"/>
      <c r="BF111" s="216"/>
      <c r="BG111" s="216"/>
      <c r="BH111" s="216"/>
      <c r="BI111" s="183"/>
      <c r="BJ111" s="184"/>
      <c r="BK111" s="213" t="s">
        <v>209</v>
      </c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5"/>
      <c r="BX111" s="213" t="s">
        <v>213</v>
      </c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5"/>
      <c r="CL111" s="8">
        <v>1</v>
      </c>
      <c r="CM111" s="9" t="s">
        <v>2</v>
      </c>
      <c r="CN111" s="10">
        <v>1</v>
      </c>
      <c r="CP111" s="26"/>
      <c r="CQ111" s="133" t="str">
        <f>BK111</f>
        <v>Genusswert</v>
      </c>
      <c r="CR111" s="133" t="str">
        <f>BX111</f>
        <v>Hygiene</v>
      </c>
      <c r="CS111" s="132"/>
      <c r="CT111" s="132"/>
      <c r="CU111" s="132"/>
    </row>
    <row r="112" spans="3:100" ht="8.1" customHeight="1" x14ac:dyDescent="0.25">
      <c r="D112" s="216"/>
      <c r="E112" s="216"/>
      <c r="F112" s="216"/>
      <c r="G112" s="216"/>
      <c r="H112" s="216"/>
      <c r="I112" s="183"/>
      <c r="J112" s="188"/>
      <c r="K112" s="191"/>
      <c r="L112" s="189"/>
      <c r="M112" s="189"/>
      <c r="N112" s="189"/>
      <c r="O112" s="189"/>
      <c r="P112" s="189"/>
      <c r="Q112" s="189"/>
      <c r="R112" s="189"/>
      <c r="S112" s="189"/>
      <c r="T112" s="189"/>
      <c r="U112" s="190"/>
      <c r="X112" s="191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90"/>
      <c r="BD112" s="216"/>
      <c r="BE112" s="216"/>
      <c r="BF112" s="216"/>
      <c r="BG112" s="216"/>
      <c r="BH112" s="216"/>
      <c r="BI112" s="183"/>
      <c r="BJ112" s="188"/>
      <c r="BK112" s="191"/>
      <c r="BL112" s="189"/>
      <c r="BM112" s="189"/>
      <c r="BN112" s="189"/>
      <c r="BO112" s="189"/>
      <c r="BP112" s="189"/>
      <c r="BQ112" s="189"/>
      <c r="BR112" s="189"/>
      <c r="BS112" s="189"/>
      <c r="BT112" s="189"/>
      <c r="BU112" s="190"/>
      <c r="BX112" s="191"/>
      <c r="BY112" s="189"/>
      <c r="BZ112" s="189"/>
      <c r="CA112" s="189"/>
      <c r="CB112" s="189"/>
      <c r="CC112" s="189"/>
      <c r="CD112" s="189"/>
      <c r="CE112" s="189"/>
      <c r="CF112" s="189"/>
      <c r="CG112" s="189"/>
      <c r="CH112" s="190"/>
      <c r="CQ112" s="133"/>
      <c r="CR112" s="133"/>
      <c r="CS112" s="132"/>
      <c r="CT112" s="132"/>
      <c r="CU112" s="132"/>
    </row>
    <row r="113" spans="4:99" ht="12" customHeight="1" x14ac:dyDescent="0.25">
      <c r="D113" s="216"/>
      <c r="E113" s="216"/>
      <c r="F113" s="216"/>
      <c r="G113" s="216"/>
      <c r="H113" s="216"/>
      <c r="I113" s="183"/>
      <c r="J113" s="188"/>
      <c r="K113" s="196" t="s">
        <v>198</v>
      </c>
      <c r="X113" s="196" t="s">
        <v>204</v>
      </c>
      <c r="BD113" s="216"/>
      <c r="BE113" s="216"/>
      <c r="BF113" s="216"/>
      <c r="BG113" s="216"/>
      <c r="BH113" s="216"/>
      <c r="BI113" s="183"/>
      <c r="BJ113" s="188"/>
      <c r="BK113" s="196" t="s">
        <v>198</v>
      </c>
      <c r="BX113" s="196" t="s">
        <v>204</v>
      </c>
      <c r="CQ113" s="133"/>
      <c r="CR113" s="133"/>
      <c r="CS113" s="132"/>
      <c r="CT113" s="132"/>
      <c r="CU113" s="132"/>
    </row>
    <row r="114" spans="4:99" ht="12" customHeight="1" x14ac:dyDescent="0.25">
      <c r="D114" s="216"/>
      <c r="E114" s="216"/>
      <c r="F114" s="216"/>
      <c r="G114" s="216"/>
      <c r="H114" s="216"/>
      <c r="I114" s="183"/>
      <c r="J114" s="188"/>
      <c r="K114" s="196" t="s">
        <v>199</v>
      </c>
      <c r="BD114" s="216"/>
      <c r="BE114" s="216"/>
      <c r="BF114" s="216"/>
      <c r="BG114" s="216"/>
      <c r="BH114" s="216"/>
      <c r="BI114" s="183"/>
      <c r="BJ114" s="188"/>
      <c r="BK114" s="196" t="s">
        <v>199</v>
      </c>
      <c r="CQ114" s="133"/>
      <c r="CR114" s="133"/>
      <c r="CS114" s="132"/>
      <c r="CT114" s="132"/>
      <c r="CU114" s="132"/>
    </row>
    <row r="115" spans="4:99" ht="12" customHeight="1" x14ac:dyDescent="0.25">
      <c r="D115" s="216"/>
      <c r="E115" s="216"/>
      <c r="F115" s="216"/>
      <c r="G115" s="216"/>
      <c r="H115" s="216"/>
      <c r="I115" s="194"/>
      <c r="J115" s="188"/>
      <c r="K115" s="196" t="s">
        <v>200</v>
      </c>
      <c r="BD115" s="216"/>
      <c r="BE115" s="216"/>
      <c r="BF115" s="216"/>
      <c r="BG115" s="216"/>
      <c r="BH115" s="216"/>
      <c r="BI115" s="194"/>
      <c r="BJ115" s="188"/>
      <c r="BK115" s="196" t="s">
        <v>200</v>
      </c>
      <c r="CQ115" s="133"/>
      <c r="CR115" s="133"/>
      <c r="CS115" s="132"/>
      <c r="CT115" s="132"/>
      <c r="CU115" s="132"/>
    </row>
    <row r="116" spans="4:99" ht="12" customHeight="1" x14ac:dyDescent="0.25">
      <c r="D116" s="216"/>
      <c r="E116" s="216"/>
      <c r="F116" s="216"/>
      <c r="G116" s="216"/>
      <c r="H116" s="216"/>
      <c r="I116" s="197"/>
      <c r="J116" s="188"/>
      <c r="BD116" s="216"/>
      <c r="BE116" s="216"/>
      <c r="BF116" s="216"/>
      <c r="BG116" s="216"/>
      <c r="BH116" s="216"/>
      <c r="BI116" s="197"/>
      <c r="BJ116" s="188"/>
      <c r="CQ116" s="133"/>
      <c r="CR116" s="133"/>
      <c r="CS116" s="132"/>
      <c r="CT116" s="132"/>
      <c r="CU116" s="132"/>
    </row>
    <row r="117" spans="4:99" ht="8.1" customHeight="1" x14ac:dyDescent="0.25">
      <c r="D117" s="216"/>
      <c r="E117" s="216"/>
      <c r="F117" s="216"/>
      <c r="G117" s="216"/>
      <c r="H117" s="216"/>
      <c r="I117" s="183"/>
      <c r="J117" s="188"/>
      <c r="K117" s="193"/>
      <c r="L117" s="186"/>
      <c r="M117" s="186"/>
      <c r="N117" s="186"/>
      <c r="O117" s="186"/>
      <c r="P117" s="186"/>
      <c r="Q117" s="186"/>
      <c r="R117" s="186"/>
      <c r="S117" s="186"/>
      <c r="T117" s="186"/>
      <c r="U117" s="187"/>
      <c r="BD117" s="216"/>
      <c r="BE117" s="216"/>
      <c r="BF117" s="216"/>
      <c r="BG117" s="216"/>
      <c r="BH117" s="216"/>
      <c r="BI117" s="183"/>
      <c r="BJ117" s="188"/>
      <c r="BK117" s="193"/>
      <c r="BL117" s="186"/>
      <c r="BM117" s="186"/>
      <c r="BN117" s="186"/>
      <c r="BO117" s="186"/>
      <c r="BP117" s="186"/>
      <c r="BQ117" s="186"/>
      <c r="BR117" s="186"/>
      <c r="BS117" s="186"/>
      <c r="BT117" s="186"/>
      <c r="BU117" s="187"/>
      <c r="CQ117" s="133"/>
      <c r="CR117" s="133"/>
      <c r="CS117" s="132"/>
      <c r="CT117" s="132"/>
      <c r="CU117" s="132"/>
    </row>
    <row r="118" spans="4:99" ht="21" x14ac:dyDescent="0.25">
      <c r="D118" s="216"/>
      <c r="E118" s="216"/>
      <c r="F118" s="216"/>
      <c r="G118" s="216"/>
      <c r="H118" s="216"/>
      <c r="I118" s="183"/>
      <c r="J118" s="193"/>
      <c r="K118" s="213"/>
      <c r="L118" s="214"/>
      <c r="M118" s="214"/>
      <c r="N118" s="214"/>
      <c r="O118" s="214"/>
      <c r="P118" s="214"/>
      <c r="Q118" s="214"/>
      <c r="R118" s="214"/>
      <c r="S118" s="214"/>
      <c r="T118" s="214"/>
      <c r="U118" s="215"/>
      <c r="AL118" s="162" t="str">
        <f>IF(AND(AQ118=""),"",SUM(IF(AQ118=CQ118,1,0)))</f>
        <v/>
      </c>
      <c r="AM118" s="9" t="s">
        <v>2</v>
      </c>
      <c r="AN118" s="10">
        <v>1</v>
      </c>
      <c r="AQ118" s="133" t="str">
        <f>IF(K118="","",K118)</f>
        <v/>
      </c>
      <c r="AR118" s="133"/>
      <c r="AS118" s="127"/>
      <c r="AT118" s="127"/>
      <c r="AU118" s="127"/>
      <c r="BD118" s="216"/>
      <c r="BE118" s="216"/>
      <c r="BF118" s="216"/>
      <c r="BG118" s="216"/>
      <c r="BH118" s="216"/>
      <c r="BI118" s="183"/>
      <c r="BJ118" s="193"/>
      <c r="BK118" s="213" t="s">
        <v>210</v>
      </c>
      <c r="BL118" s="214"/>
      <c r="BM118" s="214"/>
      <c r="BN118" s="214"/>
      <c r="BO118" s="214"/>
      <c r="BP118" s="214"/>
      <c r="BQ118" s="214"/>
      <c r="BR118" s="214"/>
      <c r="BS118" s="214"/>
      <c r="BT118" s="214"/>
      <c r="BU118" s="215"/>
      <c r="CL118" s="8">
        <v>1</v>
      </c>
      <c r="CM118" s="9" t="s">
        <v>2</v>
      </c>
      <c r="CN118" s="10">
        <v>1</v>
      </c>
      <c r="CP118" s="26"/>
      <c r="CQ118" s="133" t="str">
        <f>BK118</f>
        <v>Gebrauchseigenschaften</v>
      </c>
      <c r="CR118" s="133"/>
      <c r="CS118" s="132"/>
      <c r="CT118" s="132"/>
      <c r="CU118" s="132"/>
    </row>
    <row r="119" spans="4:99" ht="8.1" customHeight="1" x14ac:dyDescent="0.25">
      <c r="D119" s="216"/>
      <c r="E119" s="216"/>
      <c r="F119" s="216"/>
      <c r="G119" s="216"/>
      <c r="H119" s="216"/>
      <c r="I119" s="183"/>
      <c r="J119" s="192"/>
      <c r="K119" s="191"/>
      <c r="L119" s="189"/>
      <c r="M119" s="189"/>
      <c r="N119" s="189"/>
      <c r="O119" s="189"/>
      <c r="P119" s="189"/>
      <c r="Q119" s="189"/>
      <c r="R119" s="189"/>
      <c r="S119" s="189"/>
      <c r="T119" s="189"/>
      <c r="U119" s="190"/>
      <c r="BD119" s="216"/>
      <c r="BE119" s="216"/>
      <c r="BF119" s="216"/>
      <c r="BG119" s="216"/>
      <c r="BH119" s="216"/>
      <c r="BI119" s="183"/>
      <c r="BJ119" s="192"/>
      <c r="BK119" s="191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90"/>
      <c r="CQ119" s="133"/>
      <c r="CR119" s="133"/>
      <c r="CS119" s="132"/>
      <c r="CT119" s="132"/>
      <c r="CU119" s="132"/>
    </row>
    <row r="120" spans="4:99" ht="12" customHeight="1" x14ac:dyDescent="0.25">
      <c r="D120" s="216"/>
      <c r="E120" s="216"/>
      <c r="F120" s="216"/>
      <c r="G120" s="216"/>
      <c r="H120" s="216"/>
      <c r="I120" s="183"/>
      <c r="J120" s="192"/>
      <c r="K120" s="196" t="s">
        <v>205</v>
      </c>
      <c r="BD120" s="216"/>
      <c r="BE120" s="216"/>
      <c r="BF120" s="216"/>
      <c r="BG120" s="216"/>
      <c r="BH120" s="216"/>
      <c r="BI120" s="183"/>
      <c r="BJ120" s="192"/>
      <c r="BK120" s="196" t="s">
        <v>205</v>
      </c>
      <c r="CQ120" s="133"/>
      <c r="CR120" s="133"/>
      <c r="CS120" s="132"/>
      <c r="CT120" s="132"/>
      <c r="CU120" s="132"/>
    </row>
    <row r="121" spans="4:99" ht="12" customHeight="1" x14ac:dyDescent="0.25">
      <c r="D121" s="216"/>
      <c r="E121" s="216"/>
      <c r="F121" s="216"/>
      <c r="G121" s="216"/>
      <c r="H121" s="216"/>
      <c r="I121" s="183"/>
      <c r="J121" s="192"/>
      <c r="K121" s="196" t="s">
        <v>206</v>
      </c>
      <c r="BD121" s="216"/>
      <c r="BE121" s="216"/>
      <c r="BF121" s="216"/>
      <c r="BG121" s="216"/>
      <c r="BH121" s="216"/>
      <c r="BI121" s="183"/>
      <c r="BJ121" s="192"/>
      <c r="BK121" s="196" t="s">
        <v>206</v>
      </c>
      <c r="CQ121" s="133"/>
      <c r="CR121" s="133"/>
      <c r="CS121" s="132"/>
      <c r="CT121" s="132"/>
      <c r="CU121" s="132"/>
    </row>
    <row r="122" spans="4:99" ht="12" customHeight="1" x14ac:dyDescent="0.25">
      <c r="D122" s="216"/>
      <c r="E122" s="216"/>
      <c r="F122" s="216"/>
      <c r="G122" s="216"/>
      <c r="H122" s="216"/>
      <c r="I122" s="183"/>
      <c r="J122" s="192"/>
      <c r="BD122" s="216"/>
      <c r="BE122" s="216"/>
      <c r="BF122" s="216"/>
      <c r="BG122" s="216"/>
      <c r="BH122" s="216"/>
      <c r="BI122" s="183"/>
      <c r="BJ122" s="192"/>
      <c r="CQ122" s="133"/>
      <c r="CR122" s="133"/>
      <c r="CS122" s="132"/>
      <c r="CT122" s="132"/>
      <c r="CU122" s="132"/>
    </row>
    <row r="123" spans="4:99" ht="12" customHeight="1" x14ac:dyDescent="0.25">
      <c r="D123" s="216"/>
      <c r="E123" s="216"/>
      <c r="F123" s="216"/>
      <c r="G123" s="216"/>
      <c r="H123" s="216"/>
      <c r="I123" s="183"/>
      <c r="J123" s="192"/>
      <c r="BD123" s="216"/>
      <c r="BE123" s="216"/>
      <c r="BF123" s="216"/>
      <c r="BG123" s="216"/>
      <c r="BH123" s="216"/>
      <c r="BI123" s="183"/>
      <c r="BJ123" s="192"/>
      <c r="CQ123" s="133"/>
      <c r="CR123" s="133"/>
      <c r="CS123" s="132"/>
      <c r="CT123" s="132"/>
      <c r="CU123" s="132"/>
    </row>
    <row r="124" spans="4:99" ht="8.1" customHeight="1" x14ac:dyDescent="0.25">
      <c r="D124" s="216"/>
      <c r="E124" s="216"/>
      <c r="F124" s="216"/>
      <c r="G124" s="216"/>
      <c r="H124" s="216"/>
      <c r="I124" s="183"/>
      <c r="J124" s="191"/>
      <c r="K124" s="193"/>
      <c r="L124" s="186"/>
      <c r="M124" s="186"/>
      <c r="N124" s="186"/>
      <c r="O124" s="186"/>
      <c r="P124" s="186"/>
      <c r="Q124" s="186"/>
      <c r="R124" s="186"/>
      <c r="S124" s="186"/>
      <c r="T124" s="186"/>
      <c r="U124" s="187"/>
      <c r="BD124" s="216"/>
      <c r="BE124" s="216"/>
      <c r="BF124" s="216"/>
      <c r="BG124" s="216"/>
      <c r="BH124" s="216"/>
      <c r="BI124" s="183"/>
      <c r="BJ124" s="191"/>
      <c r="BK124" s="193"/>
      <c r="BL124" s="186"/>
      <c r="BM124" s="186"/>
      <c r="BN124" s="186"/>
      <c r="BO124" s="186"/>
      <c r="BP124" s="186"/>
      <c r="BQ124" s="186"/>
      <c r="BR124" s="186"/>
      <c r="BS124" s="186"/>
      <c r="BT124" s="186"/>
      <c r="BU124" s="187"/>
      <c r="CQ124" s="133"/>
      <c r="CR124" s="133"/>
      <c r="CS124" s="132"/>
      <c r="CT124" s="132"/>
      <c r="CU124" s="132"/>
    </row>
    <row r="125" spans="4:99" ht="21" x14ac:dyDescent="0.25">
      <c r="D125" s="216"/>
      <c r="E125" s="216"/>
      <c r="F125" s="216"/>
      <c r="G125" s="216"/>
      <c r="H125" s="216"/>
      <c r="I125" s="183"/>
      <c r="J125"/>
      <c r="K125" s="213"/>
      <c r="L125" s="214"/>
      <c r="M125" s="214"/>
      <c r="N125" s="214"/>
      <c r="O125" s="214"/>
      <c r="P125" s="214"/>
      <c r="Q125" s="214"/>
      <c r="R125" s="214"/>
      <c r="S125" s="214"/>
      <c r="T125" s="214"/>
      <c r="U125" s="215"/>
      <c r="AL125" s="162" t="str">
        <f>IF(AND(AQ125=""),"",SUM(IF(AQ125=CQ125,1,0)))</f>
        <v/>
      </c>
      <c r="AM125" s="9" t="s">
        <v>2</v>
      </c>
      <c r="AN125" s="10">
        <v>1</v>
      </c>
      <c r="AQ125" s="133" t="str">
        <f>IF(K125="","",K125)</f>
        <v/>
      </c>
      <c r="AR125" s="133"/>
      <c r="AS125" s="127"/>
      <c r="AT125" s="127"/>
      <c r="AU125" s="127"/>
      <c r="BD125" s="216"/>
      <c r="BE125" s="216"/>
      <c r="BF125" s="216"/>
      <c r="BG125" s="216"/>
      <c r="BH125" s="216"/>
      <c r="BI125" s="183"/>
      <c r="BJ125"/>
      <c r="BK125" s="213" t="s">
        <v>211</v>
      </c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215"/>
      <c r="CL125" s="8">
        <v>1</v>
      </c>
      <c r="CM125" s="9" t="s">
        <v>2</v>
      </c>
      <c r="CN125" s="10">
        <v>1</v>
      </c>
      <c r="CP125" s="26"/>
      <c r="CQ125" s="133" t="str">
        <f>BK125</f>
        <v>Umwelt</v>
      </c>
      <c r="CR125" s="133"/>
      <c r="CS125" s="132"/>
      <c r="CT125" s="132"/>
      <c r="CU125" s="132"/>
    </row>
    <row r="126" spans="4:99" ht="8.1" customHeight="1" x14ac:dyDescent="0.25">
      <c r="D126" s="216"/>
      <c r="E126" s="216"/>
      <c r="F126" s="216"/>
      <c r="G126" s="216"/>
      <c r="H126" s="216"/>
      <c r="I126" s="183"/>
      <c r="K126" s="191"/>
      <c r="L126" s="189"/>
      <c r="M126" s="189"/>
      <c r="N126" s="189"/>
      <c r="O126" s="189"/>
      <c r="P126" s="189"/>
      <c r="Q126" s="189"/>
      <c r="R126" s="189"/>
      <c r="S126" s="189"/>
      <c r="T126" s="189"/>
      <c r="U126" s="190"/>
      <c r="BD126" s="216"/>
      <c r="BE126" s="216"/>
      <c r="BF126" s="216"/>
      <c r="BG126" s="216"/>
      <c r="BH126" s="216"/>
      <c r="BI126" s="183"/>
      <c r="BK126" s="191"/>
      <c r="BL126" s="189"/>
      <c r="BM126" s="189"/>
      <c r="BN126" s="189"/>
      <c r="BO126" s="189"/>
      <c r="BP126" s="189"/>
      <c r="BQ126" s="189"/>
      <c r="BR126" s="189"/>
      <c r="BS126" s="189"/>
      <c r="BT126" s="189"/>
      <c r="BU126" s="190"/>
    </row>
    <row r="127" spans="4:99" ht="12" customHeight="1" x14ac:dyDescent="0.25">
      <c r="D127" s="216"/>
      <c r="E127" s="216"/>
      <c r="F127" s="216"/>
      <c r="G127" s="216"/>
      <c r="H127" s="216"/>
      <c r="K127" s="196" t="s">
        <v>207</v>
      </c>
      <c r="BD127" s="216"/>
      <c r="BE127" s="216"/>
      <c r="BF127" s="216"/>
      <c r="BG127" s="216"/>
      <c r="BH127" s="216"/>
      <c r="BK127" s="196" t="s">
        <v>207</v>
      </c>
    </row>
    <row r="128" spans="4:99" ht="12" customHeight="1" x14ac:dyDescent="0.25">
      <c r="D128" s="216"/>
      <c r="E128" s="216"/>
      <c r="F128" s="216"/>
      <c r="G128" s="216"/>
      <c r="H128" s="216"/>
      <c r="K128" s="196" t="s">
        <v>208</v>
      </c>
      <c r="BD128" s="216"/>
      <c r="BE128" s="216"/>
      <c r="BF128" s="216"/>
      <c r="BG128" s="216"/>
      <c r="BH128" s="216"/>
      <c r="BK128" s="196" t="s">
        <v>208</v>
      </c>
    </row>
    <row r="129" spans="1:100" ht="15" customHeight="1" x14ac:dyDescent="0.25">
      <c r="C129" s="177"/>
      <c r="D129" s="124"/>
      <c r="E129" s="123"/>
      <c r="F129" s="123"/>
      <c r="BC129" s="177"/>
      <c r="BD129" s="124"/>
      <c r="BE129" s="123"/>
      <c r="BF129" s="123"/>
    </row>
    <row r="130" spans="1:100" ht="15" customHeight="1" x14ac:dyDescent="0.25">
      <c r="C130" s="177" t="s">
        <v>191</v>
      </c>
      <c r="D130" s="208" t="s">
        <v>197</v>
      </c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BC130" s="177" t="s">
        <v>188</v>
      </c>
      <c r="BD130" s="208" t="s">
        <v>197</v>
      </c>
      <c r="BE130" s="208"/>
      <c r="BF130" s="208"/>
      <c r="BG130" s="208"/>
      <c r="BH130" s="208"/>
      <c r="BI130" s="208"/>
      <c r="BJ130" s="208"/>
      <c r="BK130" s="208"/>
      <c r="BL130" s="208"/>
      <c r="BM130" s="208"/>
      <c r="BN130" s="208"/>
      <c r="BO130" s="208"/>
      <c r="BP130" s="208"/>
      <c r="BQ130" s="208"/>
      <c r="BR130" s="208"/>
      <c r="BS130" s="208"/>
      <c r="BT130" s="208"/>
      <c r="BU130" s="208"/>
      <c r="BV130" s="208"/>
      <c r="BW130" s="208"/>
      <c r="BX130" s="208"/>
      <c r="BY130" s="208"/>
      <c r="BZ130" s="208"/>
      <c r="CA130" s="208"/>
      <c r="CB130" s="208"/>
      <c r="CC130" s="208"/>
      <c r="CD130" s="208"/>
      <c r="CE130" s="208"/>
      <c r="CF130" s="208"/>
      <c r="CG130" s="208"/>
      <c r="CH130" s="208"/>
      <c r="CI130" s="208"/>
      <c r="CJ130" s="208"/>
    </row>
    <row r="131" spans="1:100" ht="21" customHeight="1" x14ac:dyDescent="0.25">
      <c r="C131" s="177"/>
      <c r="D131" s="154" t="s">
        <v>4</v>
      </c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AL131" s="162" t="str">
        <f>IF(E131="","",IF(COUNTIF($AQ$131:$AQ$135,E131)&gt;0,1/COUNTIF($E$131:$E$135,E131),0))</f>
        <v/>
      </c>
      <c r="AM131" s="9" t="s">
        <v>2</v>
      </c>
      <c r="AN131" s="10">
        <v>1</v>
      </c>
      <c r="AQ131" s="157" t="str">
        <f>CQ131</f>
        <v>Geltungsnutzen</v>
      </c>
      <c r="AR131" s="127"/>
      <c r="AS131" s="127"/>
      <c r="AT131" s="127"/>
      <c r="AU131" s="127"/>
      <c r="BC131" s="177"/>
      <c r="BD131" s="154" t="s">
        <v>4</v>
      </c>
      <c r="BE131" s="212" t="s">
        <v>153</v>
      </c>
      <c r="BF131" s="212"/>
      <c r="BG131" s="212"/>
      <c r="BH131" s="212"/>
      <c r="BI131" s="212"/>
      <c r="BJ131" s="212"/>
      <c r="BK131" s="212"/>
      <c r="BL131" s="212"/>
      <c r="BM131" s="212"/>
      <c r="BN131" s="212"/>
      <c r="BO131" s="212"/>
      <c r="CL131" s="8">
        <v>1</v>
      </c>
      <c r="CM131" s="9" t="s">
        <v>2</v>
      </c>
      <c r="CN131" s="10">
        <v>1</v>
      </c>
      <c r="CP131" s="26"/>
      <c r="CQ131" s="133" t="str">
        <f t="shared" ref="CQ131" si="41">BE131</f>
        <v>Geltungsnutzen</v>
      </c>
      <c r="CR131" s="133"/>
      <c r="CS131" s="132"/>
      <c r="CT131" s="132"/>
      <c r="CU131" s="132"/>
      <c r="CV131" s="26" t="s">
        <v>74</v>
      </c>
    </row>
    <row r="132" spans="1:100" ht="21" customHeight="1" x14ac:dyDescent="0.25">
      <c r="C132" s="177"/>
      <c r="D132" s="154" t="s">
        <v>4</v>
      </c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AL132" s="162" t="str">
        <f t="shared" ref="AL132:AL135" si="42">IF(E132="","",IF(COUNTIF($AQ$131:$AQ$135,E132)&gt;0,1/COUNTIF($E$131:$E$135,E132),0))</f>
        <v/>
      </c>
      <c r="AM132" s="9" t="s">
        <v>2</v>
      </c>
      <c r="AN132" s="10">
        <v>1</v>
      </c>
      <c r="AQ132" s="157" t="str">
        <f t="shared" ref="AQ132:AQ135" si="43">CQ132</f>
        <v>Erlebnisnutzen</v>
      </c>
      <c r="AR132" s="127"/>
      <c r="AS132" s="127"/>
      <c r="AT132" s="127"/>
      <c r="AU132" s="127"/>
      <c r="BC132" s="177"/>
      <c r="BD132" s="154" t="s">
        <v>4</v>
      </c>
      <c r="BE132" s="212" t="s">
        <v>159</v>
      </c>
      <c r="BF132" s="212"/>
      <c r="BG132" s="212"/>
      <c r="BH132" s="212"/>
      <c r="BI132" s="212"/>
      <c r="BJ132" s="212"/>
      <c r="BK132" s="212"/>
      <c r="BL132" s="212"/>
      <c r="BM132" s="212"/>
      <c r="BN132" s="212"/>
      <c r="BO132" s="212"/>
      <c r="CL132" s="8">
        <v>1</v>
      </c>
      <c r="CM132" s="9" t="s">
        <v>2</v>
      </c>
      <c r="CN132" s="10">
        <v>1</v>
      </c>
      <c r="CP132" s="26"/>
      <c r="CQ132" s="133" t="str">
        <f t="shared" ref="CQ132:CQ135" si="44">BE132</f>
        <v>Erlebnisnutzen</v>
      </c>
      <c r="CR132" s="133"/>
      <c r="CS132" s="132"/>
      <c r="CT132" s="132"/>
      <c r="CU132" s="132"/>
    </row>
    <row r="133" spans="1:100" ht="21" customHeight="1" x14ac:dyDescent="0.25">
      <c r="C133" s="177"/>
      <c r="D133" s="154" t="s">
        <v>4</v>
      </c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AL133" s="162" t="str">
        <f t="shared" si="42"/>
        <v/>
      </c>
      <c r="AM133" s="9" t="s">
        <v>2</v>
      </c>
      <c r="AN133" s="10">
        <v>1</v>
      </c>
      <c r="AQ133" s="157" t="str">
        <f t="shared" si="43"/>
        <v>Hauszustellung</v>
      </c>
      <c r="AR133" s="127"/>
      <c r="AS133" s="127"/>
      <c r="AT133" s="127"/>
      <c r="AU133" s="127"/>
      <c r="BC133" s="177"/>
      <c r="BD133" s="154" t="s">
        <v>4</v>
      </c>
      <c r="BE133" s="212" t="s">
        <v>165</v>
      </c>
      <c r="BF133" s="212"/>
      <c r="BG133" s="212"/>
      <c r="BH133" s="212"/>
      <c r="BI133" s="212"/>
      <c r="BJ133" s="212"/>
      <c r="BK133" s="212"/>
      <c r="BL133" s="212"/>
      <c r="BM133" s="212"/>
      <c r="BN133" s="212"/>
      <c r="BO133" s="212"/>
      <c r="CL133" s="8">
        <v>1</v>
      </c>
      <c r="CM133" s="9" t="s">
        <v>2</v>
      </c>
      <c r="CN133" s="10">
        <v>1</v>
      </c>
      <c r="CP133" s="26"/>
      <c r="CQ133" s="133" t="str">
        <f t="shared" si="44"/>
        <v>Hauszustellung</v>
      </c>
      <c r="CR133" s="133"/>
      <c r="CS133" s="132"/>
      <c r="CT133" s="132"/>
      <c r="CU133" s="132"/>
    </row>
    <row r="134" spans="1:100" ht="21" customHeight="1" x14ac:dyDescent="0.25">
      <c r="C134" s="177"/>
      <c r="D134" s="154" t="s">
        <v>4</v>
      </c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AL134" s="162" t="str">
        <f t="shared" si="42"/>
        <v/>
      </c>
      <c r="AM134" s="9" t="s">
        <v>2</v>
      </c>
      <c r="AN134" s="10">
        <v>1</v>
      </c>
      <c r="AQ134" s="157" t="str">
        <f t="shared" si="43"/>
        <v>Lifestyle</v>
      </c>
      <c r="AR134" s="127"/>
      <c r="AS134" s="127"/>
      <c r="AT134" s="127"/>
      <c r="AU134" s="127"/>
      <c r="BC134" s="177"/>
      <c r="BD134" s="154" t="s">
        <v>4</v>
      </c>
      <c r="BE134" s="212" t="s">
        <v>156</v>
      </c>
      <c r="BF134" s="212"/>
      <c r="BG134" s="212"/>
      <c r="BH134" s="212"/>
      <c r="BI134" s="212"/>
      <c r="BJ134" s="212"/>
      <c r="BK134" s="212"/>
      <c r="BL134" s="212"/>
      <c r="BM134" s="212"/>
      <c r="BN134" s="212"/>
      <c r="BO134" s="212"/>
      <c r="CL134" s="8">
        <v>1</v>
      </c>
      <c r="CM134" s="9" t="s">
        <v>2</v>
      </c>
      <c r="CN134" s="10">
        <v>1</v>
      </c>
      <c r="CP134" s="26"/>
      <c r="CQ134" s="133" t="str">
        <f t="shared" si="44"/>
        <v>Lifestyle</v>
      </c>
      <c r="CR134" s="133"/>
      <c r="CS134" s="132"/>
      <c r="CT134" s="132"/>
      <c r="CU134" s="132"/>
    </row>
    <row r="135" spans="1:100" ht="21" customHeight="1" x14ac:dyDescent="0.25">
      <c r="C135" s="177"/>
      <c r="D135" s="154" t="s">
        <v>4</v>
      </c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AL135" s="162" t="str">
        <f t="shared" si="42"/>
        <v/>
      </c>
      <c r="AM135" s="9" t="s">
        <v>2</v>
      </c>
      <c r="AN135" s="10">
        <v>1</v>
      </c>
      <c r="AQ135" s="157" t="str">
        <f t="shared" si="43"/>
        <v>Eignungsnutzen</v>
      </c>
      <c r="AR135" s="127"/>
      <c r="AS135" s="127"/>
      <c r="AT135" s="127"/>
      <c r="AU135" s="127"/>
      <c r="BC135" s="177"/>
      <c r="BD135" s="154" t="s">
        <v>4</v>
      </c>
      <c r="BE135" s="212" t="s">
        <v>161</v>
      </c>
      <c r="BF135" s="212"/>
      <c r="BG135" s="212"/>
      <c r="BH135" s="212"/>
      <c r="BI135" s="212"/>
      <c r="BJ135" s="212"/>
      <c r="BK135" s="212"/>
      <c r="BL135" s="212"/>
      <c r="BM135" s="212"/>
      <c r="BN135" s="212"/>
      <c r="BO135" s="212"/>
      <c r="CL135" s="8">
        <v>1</v>
      </c>
      <c r="CM135" s="9" t="s">
        <v>2</v>
      </c>
      <c r="CN135" s="10">
        <v>1</v>
      </c>
      <c r="CP135" s="26"/>
      <c r="CQ135" s="133" t="str">
        <f t="shared" si="44"/>
        <v>Eignungsnutzen</v>
      </c>
      <c r="CR135" s="133"/>
      <c r="CS135" s="132"/>
      <c r="CT135" s="132"/>
      <c r="CU135" s="132"/>
    </row>
    <row r="136" spans="1:100" ht="15" customHeight="1" x14ac:dyDescent="0.25">
      <c r="C136" s="177"/>
      <c r="D136" s="124"/>
      <c r="E136" s="123"/>
      <c r="F136" s="123"/>
      <c r="BC136" s="177"/>
      <c r="BD136" s="124"/>
      <c r="BE136" s="123"/>
      <c r="BF136" s="123"/>
    </row>
    <row r="137" spans="1:100" ht="30" customHeight="1" x14ac:dyDescent="0.25">
      <c r="C137" s="177" t="s">
        <v>192</v>
      </c>
      <c r="D137" s="208" t="s">
        <v>194</v>
      </c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208"/>
      <c r="BC137" s="177" t="s">
        <v>191</v>
      </c>
      <c r="BD137" s="208" t="s">
        <v>194</v>
      </c>
      <c r="BE137" s="208"/>
      <c r="BF137" s="208"/>
      <c r="BG137" s="208"/>
      <c r="BH137" s="208"/>
      <c r="BI137" s="208"/>
      <c r="BJ137" s="208"/>
      <c r="BK137" s="208"/>
      <c r="BL137" s="208"/>
      <c r="BM137" s="208"/>
      <c r="BN137" s="208"/>
      <c r="BO137" s="208"/>
      <c r="BP137" s="208"/>
      <c r="BQ137" s="208"/>
      <c r="BR137" s="208"/>
      <c r="BS137" s="208"/>
      <c r="BT137" s="208"/>
      <c r="BU137" s="208"/>
      <c r="BV137" s="208"/>
      <c r="BW137" s="208"/>
      <c r="BX137" s="208"/>
      <c r="BY137" s="208"/>
      <c r="BZ137" s="208"/>
      <c r="CA137" s="208"/>
      <c r="CB137" s="208"/>
      <c r="CC137" s="208"/>
      <c r="CD137" s="208"/>
      <c r="CE137" s="208"/>
      <c r="CF137" s="208"/>
      <c r="CG137" s="208"/>
      <c r="CH137" s="208"/>
      <c r="CI137" s="208"/>
      <c r="CJ137" s="208"/>
    </row>
    <row r="138" spans="1:100" ht="21" customHeight="1" x14ac:dyDescent="0.25">
      <c r="C138" s="177"/>
      <c r="D138" s="154" t="s">
        <v>4</v>
      </c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AL138" s="162" t="str">
        <f>IF(E138="","",IF(COUNTIF($AQ$138:$AQ$141,E138)&gt;0,1/COUNTIF($E$138:$E$141,E138),0))</f>
        <v/>
      </c>
      <c r="AM138" s="9" t="s">
        <v>2</v>
      </c>
      <c r="AN138" s="10">
        <v>1</v>
      </c>
      <c r="AQ138" s="157" t="str">
        <f>CQ138</f>
        <v>Produktlinienausweitung</v>
      </c>
      <c r="AR138" s="127"/>
      <c r="AS138" s="127"/>
      <c r="AT138" s="127"/>
      <c r="AU138" s="127"/>
      <c r="BC138" s="177"/>
      <c r="BD138" s="154" t="s">
        <v>4</v>
      </c>
      <c r="BE138" s="212" t="s">
        <v>184</v>
      </c>
      <c r="BF138" s="212"/>
      <c r="BG138" s="212"/>
      <c r="BH138" s="212"/>
      <c r="BI138" s="212"/>
      <c r="BJ138" s="212"/>
      <c r="BK138" s="212"/>
      <c r="BL138" s="212"/>
      <c r="BM138" s="212"/>
      <c r="BN138" s="212"/>
      <c r="BO138" s="212"/>
      <c r="CL138" s="8">
        <v>1</v>
      </c>
      <c r="CM138" s="9" t="s">
        <v>2</v>
      </c>
      <c r="CN138" s="10">
        <v>1</v>
      </c>
      <c r="CP138" s="26"/>
      <c r="CQ138" s="133" t="str">
        <f t="shared" ref="CQ138:CQ141" si="45">BE138</f>
        <v>Produktlinienausweitung</v>
      </c>
      <c r="CR138" s="133"/>
      <c r="CS138" s="132"/>
      <c r="CT138" s="132"/>
      <c r="CU138" s="132"/>
      <c r="CV138" s="26" t="s">
        <v>75</v>
      </c>
    </row>
    <row r="139" spans="1:100" ht="21" customHeight="1" x14ac:dyDescent="0.25">
      <c r="C139" s="177"/>
      <c r="D139" s="154" t="s">
        <v>4</v>
      </c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AL139" s="162" t="str">
        <f t="shared" ref="AL139:AL141" si="46">IF(E139="","",IF(COUNTIF($AQ$138:$AQ$141,E139)&gt;0,1/COUNTIF($E$138:$E$141,E139),0))</f>
        <v/>
      </c>
      <c r="AM139" s="9" t="s">
        <v>2</v>
      </c>
      <c r="AN139" s="10">
        <v>1</v>
      </c>
      <c r="AQ139" s="157" t="str">
        <f t="shared" ref="AQ139:AQ141" si="47">CQ139</f>
        <v>Markenausweitung</v>
      </c>
      <c r="AR139" s="127"/>
      <c r="AS139" s="127"/>
      <c r="AT139" s="127"/>
      <c r="AU139" s="127"/>
      <c r="BC139" s="177"/>
      <c r="BD139" s="154" t="s">
        <v>4</v>
      </c>
      <c r="BE139" s="212" t="s">
        <v>185</v>
      </c>
      <c r="BF139" s="212"/>
      <c r="BG139" s="212"/>
      <c r="BH139" s="212"/>
      <c r="BI139" s="212"/>
      <c r="BJ139" s="212"/>
      <c r="BK139" s="212"/>
      <c r="BL139" s="212"/>
      <c r="BM139" s="212"/>
      <c r="BN139" s="212"/>
      <c r="BO139" s="212"/>
      <c r="CL139" s="8">
        <v>1</v>
      </c>
      <c r="CM139" s="9" t="s">
        <v>2</v>
      </c>
      <c r="CN139" s="10">
        <v>1</v>
      </c>
      <c r="CP139" s="26"/>
      <c r="CQ139" s="133" t="str">
        <f t="shared" si="45"/>
        <v>Markenausweitung</v>
      </c>
      <c r="CR139" s="133"/>
      <c r="CS139" s="132"/>
      <c r="CT139" s="132"/>
      <c r="CU139" s="132"/>
    </row>
    <row r="140" spans="1:100" ht="21" customHeight="1" x14ac:dyDescent="0.25">
      <c r="C140" s="177"/>
      <c r="D140" s="154" t="s">
        <v>4</v>
      </c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AL140" s="162" t="str">
        <f t="shared" si="46"/>
        <v/>
      </c>
      <c r="AM140" s="9" t="s">
        <v>2</v>
      </c>
      <c r="AN140" s="10">
        <v>1</v>
      </c>
      <c r="AQ140" s="157" t="str">
        <f t="shared" si="47"/>
        <v>Mehrmarkenstrategie</v>
      </c>
      <c r="AR140" s="127"/>
      <c r="AS140" s="127"/>
      <c r="AT140" s="127"/>
      <c r="AU140" s="127"/>
      <c r="BC140" s="177"/>
      <c r="BD140" s="154" t="s">
        <v>4</v>
      </c>
      <c r="BE140" s="212" t="s">
        <v>186</v>
      </c>
      <c r="BF140" s="212"/>
      <c r="BG140" s="212"/>
      <c r="BH140" s="212"/>
      <c r="BI140" s="212"/>
      <c r="BJ140" s="212"/>
      <c r="BK140" s="212"/>
      <c r="BL140" s="212"/>
      <c r="BM140" s="212"/>
      <c r="BN140" s="212"/>
      <c r="BO140" s="212"/>
      <c r="CL140" s="8">
        <v>1</v>
      </c>
      <c r="CM140" s="9" t="s">
        <v>2</v>
      </c>
      <c r="CN140" s="10">
        <v>1</v>
      </c>
      <c r="CP140" s="26"/>
      <c r="CQ140" s="133" t="str">
        <f t="shared" si="45"/>
        <v>Mehrmarkenstrategie</v>
      </c>
      <c r="CR140" s="133"/>
      <c r="CS140" s="132"/>
      <c r="CT140" s="132"/>
      <c r="CU140" s="132"/>
    </row>
    <row r="141" spans="1:100" ht="21" customHeight="1" x14ac:dyDescent="0.25">
      <c r="C141" s="177"/>
      <c r="D141" s="154" t="s">
        <v>4</v>
      </c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AL141" s="162" t="str">
        <f t="shared" si="46"/>
        <v/>
      </c>
      <c r="AM141" s="9" t="s">
        <v>2</v>
      </c>
      <c r="AN141" s="10">
        <v>1</v>
      </c>
      <c r="AQ141" s="157" t="str">
        <f t="shared" si="47"/>
        <v>Unternehmensmarke</v>
      </c>
      <c r="AR141" s="127"/>
      <c r="AS141" s="127"/>
      <c r="AT141" s="127"/>
      <c r="AU141" s="127"/>
      <c r="BC141" s="177"/>
      <c r="BD141" s="154" t="s">
        <v>4</v>
      </c>
      <c r="BE141" s="212" t="s">
        <v>187</v>
      </c>
      <c r="BF141" s="212"/>
      <c r="BG141" s="212"/>
      <c r="BH141" s="212"/>
      <c r="BI141" s="212"/>
      <c r="BJ141" s="212"/>
      <c r="BK141" s="212"/>
      <c r="BL141" s="212"/>
      <c r="BM141" s="212"/>
      <c r="BN141" s="212"/>
      <c r="BO141" s="212"/>
      <c r="CL141" s="8">
        <v>1</v>
      </c>
      <c r="CM141" s="9" t="s">
        <v>2</v>
      </c>
      <c r="CN141" s="10">
        <v>1</v>
      </c>
      <c r="CP141" s="26"/>
      <c r="CQ141" s="133" t="str">
        <f t="shared" si="45"/>
        <v>Unternehmensmarke</v>
      </c>
      <c r="CR141" s="133"/>
      <c r="CS141" s="132"/>
      <c r="CT141" s="132"/>
      <c r="CU141" s="132"/>
    </row>
    <row r="142" spans="1:100" ht="33.75" customHeight="1" x14ac:dyDescent="0.25">
      <c r="A142"/>
      <c r="B142"/>
      <c r="AQ142" s="126"/>
      <c r="AR142" s="126"/>
      <c r="AS142" s="127"/>
      <c r="AT142" s="127"/>
      <c r="AU142" s="127"/>
      <c r="BC142" s="153"/>
      <c r="BD142" s="151"/>
      <c r="BE142" s="152"/>
      <c r="BF142" s="6"/>
      <c r="BG142" s="6"/>
      <c r="BH142" s="6"/>
      <c r="BI142" s="6"/>
      <c r="BJ142" s="6"/>
      <c r="BK142" s="6"/>
      <c r="BL142" s="6"/>
      <c r="CQ142" s="2"/>
      <c r="CR142" s="2"/>
      <c r="CS142" s="2"/>
      <c r="CT142" s="2"/>
      <c r="CU142" s="2"/>
    </row>
    <row r="143" spans="1:100" ht="20.100000000000001" customHeight="1" x14ac:dyDescent="0.25">
      <c r="A143"/>
      <c r="B143"/>
      <c r="C143" s="135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7"/>
      <c r="AJ143" s="159" t="s">
        <v>9</v>
      </c>
      <c r="AK143" s="4"/>
      <c r="AL143" s="4">
        <f>SUM(AL4:AL142)</f>
        <v>0</v>
      </c>
      <c r="AM143" s="15" t="s">
        <v>2</v>
      </c>
      <c r="AN143" s="16">
        <f>SUM(AN4:AN142)</f>
        <v>73</v>
      </c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9"/>
      <c r="CF143" s="139"/>
      <c r="CG143" s="139"/>
      <c r="CH143" s="139"/>
      <c r="CI143" s="139"/>
      <c r="CJ143" s="139"/>
      <c r="CK143" s="140" t="s">
        <v>56</v>
      </c>
      <c r="CL143" s="11">
        <f>SUM(CL4:CL142)</f>
        <v>71</v>
      </c>
      <c r="CM143" s="12" t="s">
        <v>2</v>
      </c>
      <c r="CN143" s="142">
        <f>SUM(CN4:CN142)</f>
        <v>71</v>
      </c>
    </row>
    <row r="144" spans="1:100" x14ac:dyDescent="0.25">
      <c r="A144"/>
      <c r="B144"/>
    </row>
    <row r="145" spans="1:110" ht="16.5" hidden="1" thickBot="1" x14ac:dyDescent="0.3">
      <c r="A145"/>
      <c r="B145"/>
      <c r="D145" s="141" t="str">
        <f>A2000</f>
        <v>NACHNAME Vorname</v>
      </c>
      <c r="AG145" s="210">
        <f>A2001</f>
        <v>1</v>
      </c>
      <c r="AH145" s="210"/>
      <c r="AI145" s="210"/>
      <c r="AJ145" s="210"/>
      <c r="BF145" s="150" t="s">
        <v>69</v>
      </c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  <c r="BS145" s="150"/>
      <c r="BT145" s="150"/>
      <c r="BU145" s="150"/>
      <c r="BV145" s="150"/>
      <c r="BW145" s="150"/>
      <c r="BY145" s="149" t="str">
        <f>BF145</f>
        <v>PMQI1</v>
      </c>
      <c r="BZ145" s="149"/>
      <c r="CA145" s="149"/>
      <c r="CB145" s="149"/>
      <c r="CC145" s="149"/>
      <c r="CD145" s="149"/>
      <c r="CE145" s="149"/>
      <c r="CF145" s="149"/>
      <c r="CG145" s="149"/>
      <c r="CH145" s="149"/>
      <c r="CI145" s="149"/>
      <c r="CJ145" s="149"/>
      <c r="CK145" s="149"/>
      <c r="CL145" s="149"/>
      <c r="CM145" s="149"/>
      <c r="CP145" s="134" t="s">
        <v>55</v>
      </c>
    </row>
    <row r="146" spans="1:110" ht="15.75" x14ac:dyDescent="0.25">
      <c r="A146"/>
      <c r="B146"/>
      <c r="AJ146" s="224" t="str">
        <f>MID(GK,FIND("(",GK,1)+1,(FIND(")",GK,1)-FIND("(",GK,1)-1))&amp;":"</f>
        <v>GK13:</v>
      </c>
      <c r="AK146" s="158"/>
      <c r="AL146" s="226">
        <f>SUM(AL4:AL69)</f>
        <v>0</v>
      </c>
      <c r="AM146" s="226" t="s">
        <v>2</v>
      </c>
      <c r="AN146" s="227">
        <f>SUM(AN4:AN69)</f>
        <v>41</v>
      </c>
      <c r="BC146" s="145">
        <v>1</v>
      </c>
      <c r="BD146" s="146">
        <f ca="1">RAND()*$BC$165</f>
        <v>18.222690424131482</v>
      </c>
      <c r="BE146" s="147"/>
      <c r="BF146" s="46" cm="1">
        <f t="array" aca="1" ref="BF146" ca="1">INDEX(BC$146:BC$165,RANK(BD146,BD$146:BD$165))</f>
        <v>1</v>
      </c>
      <c r="BG146" s="155" t="str">
        <f>$BO$13</f>
        <v>Differenzierung</v>
      </c>
      <c r="BW146" s="173"/>
      <c r="BY146" s="144" t="str">
        <f ca="1">VLOOKUP(BC146,$BF$146:$BG$165,2,0)</f>
        <v>Differenzierung</v>
      </c>
      <c r="CP146" s="13" t="s">
        <v>10</v>
      </c>
      <c r="DC146"/>
      <c r="DD146"/>
      <c r="DE146"/>
      <c r="DF146"/>
    </row>
    <row r="147" spans="1:110" ht="15.75" x14ac:dyDescent="0.25">
      <c r="A147"/>
      <c r="B147"/>
      <c r="AJ147" s="225" t="str">
        <f>MID(EK,FIND("(",EK,1)+1,(FIND(")",EK,1)-FIND("(",EK,1)-1))&amp;":"</f>
        <v>EK14:</v>
      </c>
      <c r="AK147" s="27"/>
      <c r="AL147" s="228">
        <f>SUM(AL70:AL142)</f>
        <v>0</v>
      </c>
      <c r="AM147" s="228" t="s">
        <v>2</v>
      </c>
      <c r="AN147" s="229">
        <f>SUM(AN70:AN142)</f>
        <v>32</v>
      </c>
      <c r="BC147" s="145">
        <v>2</v>
      </c>
      <c r="BD147" s="146">
        <f t="shared" ref="BD147:BD165" ca="1" si="48">RAND()*$BC$165</f>
        <v>14.075929159321994</v>
      </c>
      <c r="BE147" s="147"/>
      <c r="BF147" s="46" cm="1">
        <f t="array" aca="1" ref="BF147" ca="1">INDEX(BC$146:BC$165,RANK(BD147,BD$146:BD$165))</f>
        <v>8</v>
      </c>
      <c r="BG147" s="155" t="s">
        <v>215</v>
      </c>
      <c r="BW147" s="173"/>
      <c r="BY147" s="144" t="str">
        <f t="shared" ref="BY147:BY165" ca="1" si="49">VLOOKUP(BC147,$BF$146:$BG$165,2,0)</f>
        <v>Probleme</v>
      </c>
      <c r="CP147" s="13"/>
      <c r="DC147"/>
      <c r="DD147"/>
      <c r="DE147"/>
      <c r="DF147"/>
    </row>
    <row r="148" spans="1:110" hidden="1" x14ac:dyDescent="0.25">
      <c r="A148"/>
      <c r="B148"/>
      <c r="BC148" s="145">
        <v>3</v>
      </c>
      <c r="BD148" s="146">
        <f t="shared" ca="1" si="48"/>
        <v>15.086216226941225</v>
      </c>
      <c r="BE148" s="147"/>
      <c r="BF148" s="46" cm="1">
        <f t="array" aca="1" ref="BF148" ca="1">INDEX(BC$146:BC$165,RANK(BD148,BD$146:BD$165))</f>
        <v>6</v>
      </c>
      <c r="BG148" s="155" t="str">
        <f>$BX$31</f>
        <v>jede</v>
      </c>
      <c r="BW148" s="173"/>
      <c r="BY148" s="144" t="str">
        <f t="shared" ca="1" si="49"/>
        <v>identifiziert</v>
      </c>
      <c r="DC148"/>
      <c r="DD148"/>
      <c r="DE148"/>
      <c r="DF148"/>
    </row>
    <row r="149" spans="1:110" ht="15.75" hidden="1" thickBot="1" x14ac:dyDescent="0.3">
      <c r="A149"/>
      <c r="B149"/>
      <c r="BC149" s="145">
        <v>4</v>
      </c>
      <c r="BD149" s="146">
        <f t="shared" ca="1" si="48"/>
        <v>16.474348176836248</v>
      </c>
      <c r="BE149" s="147"/>
      <c r="BF149" s="46" cm="1">
        <f t="array" aca="1" ref="BF149" ca="1">INDEX(BC$146:BC$165,RANK(BD149,BD$146:BD$165))</f>
        <v>5</v>
      </c>
      <c r="BG149" s="155" t="str">
        <f>$BD$32</f>
        <v>Markt</v>
      </c>
      <c r="BW149" s="173"/>
      <c r="BY149" s="144" t="str">
        <f t="shared" ca="1" si="49"/>
        <v>Leistung</v>
      </c>
      <c r="CP149" s="134" t="s">
        <v>53</v>
      </c>
      <c r="DC149"/>
      <c r="DD149"/>
      <c r="DE149"/>
      <c r="DF149"/>
    </row>
    <row r="150" spans="1:110" hidden="1" x14ac:dyDescent="0.25">
      <c r="A150"/>
      <c r="B150"/>
      <c r="BC150" s="145">
        <v>5</v>
      </c>
      <c r="BD150" s="146">
        <f t="shared" ca="1" si="48"/>
        <v>1.378946173857869</v>
      </c>
      <c r="BE150" s="147"/>
      <c r="BF150" s="46" cm="1">
        <f t="array" aca="1" ref="BF150" ca="1">INDEX(BC$146:BC$165,RANK(BD150,BD$146:BD$165))</f>
        <v>19</v>
      </c>
      <c r="BG150" s="155" t="str">
        <f>$BD$33</f>
        <v>Leistungskombination</v>
      </c>
      <c r="BW150" s="173"/>
      <c r="BY150" s="144" t="str">
        <f t="shared" ca="1" si="49"/>
        <v>Markt</v>
      </c>
      <c r="CP150" s="129" t="s">
        <v>52</v>
      </c>
      <c r="DC150"/>
      <c r="DD150"/>
      <c r="DE150"/>
      <c r="DF150"/>
    </row>
    <row r="151" spans="1:110" hidden="1" x14ac:dyDescent="0.25">
      <c r="A151"/>
      <c r="B151"/>
      <c r="BC151" s="145">
        <v>6</v>
      </c>
      <c r="BD151" s="146">
        <f t="shared" ca="1" si="48"/>
        <v>0.1402436880918323</v>
      </c>
      <c r="BE151" s="147"/>
      <c r="BF151" s="46" cm="1">
        <f t="array" aca="1" ref="BF151" ca="1">INDEX(BC$146:BC$165,RANK(BD151,BD$146:BD$165))</f>
        <v>20</v>
      </c>
      <c r="BG151" s="155" t="s">
        <v>216</v>
      </c>
      <c r="BW151" s="173"/>
      <c r="BY151" s="144" t="str">
        <f t="shared" ca="1" si="49"/>
        <v>jede</v>
      </c>
      <c r="CP151" s="129" t="s">
        <v>49</v>
      </c>
      <c r="DC151"/>
      <c r="DD151"/>
      <c r="DE151"/>
      <c r="DF151"/>
    </row>
    <row r="152" spans="1:110" hidden="1" x14ac:dyDescent="0.25">
      <c r="A152"/>
      <c r="B152"/>
      <c r="BC152" s="145">
        <v>7</v>
      </c>
      <c r="BD152" s="146">
        <f t="shared" ca="1" si="48"/>
        <v>6.8173896692838021</v>
      </c>
      <c r="BE152" s="147"/>
      <c r="BF152" s="46" cm="1">
        <f t="array" aca="1" ref="BF152" ca="1">INDEX(BC$146:BC$165,RANK(BD152,BD$146:BD$165))</f>
        <v>11</v>
      </c>
      <c r="BG152" s="155" t="str">
        <f>$BH$35</f>
        <v>Problemlöser</v>
      </c>
      <c r="BW152" s="173"/>
      <c r="BY152" s="144" t="str">
        <f t="shared" ca="1" si="49"/>
        <v>Produkte</v>
      </c>
      <c r="CP152" s="129" t="s">
        <v>50</v>
      </c>
      <c r="DC152"/>
      <c r="DD152"/>
      <c r="DE152"/>
      <c r="DF152"/>
    </row>
    <row r="153" spans="1:110" hidden="1" x14ac:dyDescent="0.25">
      <c r="A153"/>
      <c r="B153"/>
      <c r="BC153" s="145">
        <v>8</v>
      </c>
      <c r="BD153" s="146">
        <f t="shared" ca="1" si="48"/>
        <v>6.2300359810902384</v>
      </c>
      <c r="BE153" s="147"/>
      <c r="BF153" s="46" cm="1">
        <f t="array" aca="1" ref="BF153" ca="1">INDEX(BC$146:BC$165,RANK(BD153,BD$146:BD$165))</f>
        <v>12</v>
      </c>
      <c r="BG153" s="155" t="s">
        <v>217</v>
      </c>
      <c r="BW153" s="173"/>
      <c r="BY153" s="144" t="str">
        <f t="shared" ca="1" si="49"/>
        <v>Liquidierung</v>
      </c>
      <c r="CP153" s="130" t="s">
        <v>54</v>
      </c>
      <c r="DC153"/>
      <c r="DD153"/>
      <c r="DE153"/>
      <c r="DF153"/>
    </row>
    <row r="154" spans="1:110" hidden="1" x14ac:dyDescent="0.25">
      <c r="A154"/>
      <c r="B154"/>
      <c r="BC154" s="145">
        <v>9</v>
      </c>
      <c r="BD154" s="146">
        <f t="shared" ca="1" si="48"/>
        <v>5.6842202380394857</v>
      </c>
      <c r="BE154" s="147"/>
      <c r="BF154" s="46" cm="1">
        <f t="array" aca="1" ref="BF154" ca="1">INDEX(BC$146:BC$165,RANK(BD154,BD$146:BD$165))</f>
        <v>13</v>
      </c>
      <c r="BG154" s="155" t="str">
        <f>$BU$34</f>
        <v>lösen</v>
      </c>
      <c r="BW154" s="173"/>
      <c r="BY154" s="144" t="str">
        <f t="shared" ca="1" si="49"/>
        <v>markiert</v>
      </c>
      <c r="DC154"/>
      <c r="DD154"/>
      <c r="DE154"/>
      <c r="DF154"/>
    </row>
    <row r="155" spans="1:110" ht="15.75" hidden="1" thickBot="1" x14ac:dyDescent="0.3">
      <c r="A155"/>
      <c r="B155"/>
      <c r="BC155" s="145">
        <v>10</v>
      </c>
      <c r="BD155" s="146">
        <f t="shared" ca="1" si="48"/>
        <v>14.74425889671908</v>
      </c>
      <c r="BE155" s="147"/>
      <c r="BF155" s="46" cm="1">
        <f t="array" aca="1" ref="BF155" ca="1">INDEX(BC$146:BC$165,RANK(BD155,BD$146:BD$165))</f>
        <v>7</v>
      </c>
      <c r="BG155" s="155" t="str">
        <f>$BM$11</f>
        <v>Produkte</v>
      </c>
      <c r="BW155" s="173"/>
      <c r="BY155" s="144" t="str">
        <f t="shared" ca="1" si="49"/>
        <v>unidentifiziert</v>
      </c>
      <c r="CP155" s="134" t="s">
        <v>256</v>
      </c>
      <c r="DC155"/>
      <c r="DD155"/>
      <c r="DE155"/>
      <c r="DF155"/>
    </row>
    <row r="156" spans="1:110" hidden="1" x14ac:dyDescent="0.25">
      <c r="A156"/>
      <c r="B156"/>
      <c r="BC156" s="145">
        <v>11</v>
      </c>
      <c r="BD156" s="146">
        <f t="shared" ca="1" si="48"/>
        <v>7.166374855126854</v>
      </c>
      <c r="BE156" s="147"/>
      <c r="BF156" s="46" cm="1">
        <f t="array" aca="1" ref="BF156" ca="1">INDEX(BC$146:BC$165,RANK(BD156,BD$146:BD$165))</f>
        <v>9</v>
      </c>
      <c r="BG156" s="155" t="str">
        <f>$BI$12</f>
        <v>markiert</v>
      </c>
      <c r="BW156" s="173"/>
      <c r="BY156" s="144" t="str">
        <f t="shared" ca="1" si="49"/>
        <v>Problemlöser</v>
      </c>
      <c r="CP156" s="129" t="s">
        <v>149</v>
      </c>
      <c r="DC156"/>
      <c r="DD156"/>
      <c r="DE156"/>
      <c r="DF156"/>
    </row>
    <row r="157" spans="1:110" hidden="1" x14ac:dyDescent="0.25">
      <c r="A157"/>
      <c r="B157"/>
      <c r="BC157" s="145">
        <v>12</v>
      </c>
      <c r="BD157" s="146">
        <f t="shared" ca="1" si="48"/>
        <v>3.1948723779466981</v>
      </c>
      <c r="BE157" s="147"/>
      <c r="BF157" s="46" cm="1">
        <f t="array" aca="1" ref="BF157" ca="1">INDEX(BC$146:BC$165,RANK(BD157,BD$146:BD$165))</f>
        <v>18</v>
      </c>
      <c r="BG157" s="155" t="s">
        <v>218</v>
      </c>
      <c r="BW157" s="173"/>
      <c r="BY157" s="144" t="str">
        <f t="shared" ca="1" si="49"/>
        <v>anziehen</v>
      </c>
      <c r="CP157" s="129" t="s">
        <v>152</v>
      </c>
      <c r="DC157"/>
      <c r="DD157"/>
      <c r="DE157"/>
      <c r="DF157"/>
    </row>
    <row r="158" spans="1:110" hidden="1" x14ac:dyDescent="0.25">
      <c r="A158"/>
      <c r="B158"/>
      <c r="BC158" s="145">
        <v>13</v>
      </c>
      <c r="BD158" s="146">
        <f t="shared" ca="1" si="48"/>
        <v>4.7851860994633633</v>
      </c>
      <c r="BE158" s="147"/>
      <c r="BF158" s="46" cm="1">
        <f t="array" aca="1" ref="BF158" ca="1">INDEX(BC$146:BC$165,RANK(BD158,BD$146:BD$165))</f>
        <v>15</v>
      </c>
      <c r="BG158" s="155" t="str">
        <f>$BD$14</f>
        <v>Konkurrenz</v>
      </c>
      <c r="BW158" s="173"/>
      <c r="BY158" s="144" t="str">
        <f t="shared" ca="1" si="49"/>
        <v>lösen</v>
      </c>
      <c r="CP158" s="129" t="s">
        <v>155</v>
      </c>
      <c r="DC158"/>
      <c r="DD158"/>
      <c r="DE158"/>
      <c r="DF158"/>
    </row>
    <row r="159" spans="1:110" hidden="1" x14ac:dyDescent="0.25">
      <c r="A159"/>
      <c r="B159"/>
      <c r="BC159" s="145">
        <v>14</v>
      </c>
      <c r="BD159" s="146">
        <f t="shared" ca="1" si="48"/>
        <v>3.8181401833375395</v>
      </c>
      <c r="BE159" s="147"/>
      <c r="BF159" s="46" cm="1">
        <f t="array" aca="1" ref="BF159" ca="1">INDEX(BC$146:BC$165,RANK(BD159,BD$146:BD$165))</f>
        <v>16</v>
      </c>
      <c r="BG159" s="155" t="str">
        <f>$BZ$11</f>
        <v>Dienstleistungen</v>
      </c>
      <c r="BW159" s="173"/>
      <c r="BY159" s="144" t="str">
        <f t="shared" ca="1" si="49"/>
        <v>Geschenk</v>
      </c>
      <c r="CP159" s="129" t="s">
        <v>150</v>
      </c>
      <c r="DC159"/>
      <c r="DD159"/>
      <c r="DE159"/>
      <c r="DF159"/>
    </row>
    <row r="160" spans="1:110" hidden="1" x14ac:dyDescent="0.25">
      <c r="A160"/>
      <c r="B160"/>
      <c r="BC160" s="145">
        <v>15</v>
      </c>
      <c r="BD160" s="146">
        <f t="shared" ca="1" si="48"/>
        <v>18.135425965283311</v>
      </c>
      <c r="BE160" s="147"/>
      <c r="BF160" s="46" cm="1">
        <f t="array" aca="1" ref="BF160" ca="1">INDEX(BC$146:BC$165,RANK(BD160,BD$146:BD$165))</f>
        <v>2</v>
      </c>
      <c r="BG160" s="155" t="str">
        <f>$BD$34</f>
        <v>Probleme</v>
      </c>
      <c r="BW160" s="173"/>
      <c r="BY160" s="144" t="str">
        <f t="shared" ca="1" si="49"/>
        <v>Konkurrenz</v>
      </c>
      <c r="CP160" s="129" t="s">
        <v>157</v>
      </c>
      <c r="DC160"/>
      <c r="DD160"/>
      <c r="DE160"/>
      <c r="DF160"/>
    </row>
    <row r="161" spans="1:110" hidden="1" x14ac:dyDescent="0.25">
      <c r="A161"/>
      <c r="B161"/>
      <c r="BC161" s="145">
        <v>16</v>
      </c>
      <c r="BD161" s="146">
        <f t="shared" ca="1" si="48"/>
        <v>3.7719380154024518</v>
      </c>
      <c r="BE161" s="147"/>
      <c r="BF161" s="46" cm="1">
        <f t="array" aca="1" ref="BF161" ca="1">INDEX(BC$146:BC$165,RANK(BD161,BD$146:BD$165))</f>
        <v>17</v>
      </c>
      <c r="BG161" s="155" t="s">
        <v>219</v>
      </c>
      <c r="BW161" s="173"/>
      <c r="BY161" s="144" t="str">
        <f t="shared" ca="1" si="49"/>
        <v>Dienstleistungen</v>
      </c>
      <c r="CP161" s="129" t="s">
        <v>257</v>
      </c>
      <c r="DC161"/>
      <c r="DD161"/>
      <c r="DE161"/>
      <c r="DF161"/>
    </row>
    <row r="162" spans="1:110" hidden="1" x14ac:dyDescent="0.25">
      <c r="A162"/>
      <c r="B162"/>
      <c r="BC162" s="145">
        <v>17</v>
      </c>
      <c r="BD162" s="146">
        <f t="shared" ca="1" si="48"/>
        <v>6.9863204541001505</v>
      </c>
      <c r="BE162" s="147"/>
      <c r="BF162" s="46" cm="1">
        <f t="array" aca="1" ref="BF162" ca="1">INDEX(BC$146:BC$165,RANK(BD162,BD$146:BD$165))</f>
        <v>10</v>
      </c>
      <c r="BG162" s="155" t="s">
        <v>220</v>
      </c>
      <c r="BW162" s="173"/>
      <c r="BY162" s="144" t="str">
        <f t="shared" ca="1" si="49"/>
        <v>Kontakte</v>
      </c>
      <c r="CP162" s="129" t="s">
        <v>258</v>
      </c>
      <c r="DC162"/>
      <c r="DD162"/>
      <c r="DE162"/>
      <c r="DF162"/>
    </row>
    <row r="163" spans="1:110" hidden="1" x14ac:dyDescent="0.25">
      <c r="A163"/>
      <c r="B163"/>
      <c r="AY163"/>
      <c r="BC163" s="145">
        <v>18</v>
      </c>
      <c r="BD163" s="146">
        <f t="shared" ca="1" si="48"/>
        <v>17.372155654353968</v>
      </c>
      <c r="BE163" s="147"/>
      <c r="BF163" s="46" cm="1">
        <f t="array" aca="1" ref="BF163" ca="1">INDEX(BC$146:BC$165,RANK(BD163,BD$146:BD$165))</f>
        <v>3</v>
      </c>
      <c r="BG163" s="155" t="str">
        <f>$BX$12</f>
        <v>identifiziert</v>
      </c>
      <c r="BW163" s="173"/>
      <c r="BY163" s="144" t="str">
        <f t="shared" ca="1" si="49"/>
        <v>gestrichen</v>
      </c>
      <c r="CP163" s="129" t="s">
        <v>259</v>
      </c>
      <c r="DC163"/>
      <c r="DD163"/>
      <c r="DE163"/>
      <c r="DF163"/>
    </row>
    <row r="164" spans="1:110" hidden="1" x14ac:dyDescent="0.25">
      <c r="A164"/>
      <c r="B164"/>
      <c r="BC164" s="145">
        <v>19</v>
      </c>
      <c r="BD164" s="146">
        <f t="shared" ca="1" si="48"/>
        <v>16.891388064156821</v>
      </c>
      <c r="BE164" s="147"/>
      <c r="BF164" s="46" cm="1">
        <f t="array" aca="1" ref="BF164" ca="1">INDEX(BC$146:BC$165,RANK(BD164,BD$146:BD$165))</f>
        <v>4</v>
      </c>
      <c r="BG164" s="155" t="str">
        <f>$BT$32</f>
        <v>Leistung</v>
      </c>
      <c r="BW164" s="173"/>
      <c r="BY164" s="144" t="str">
        <f t="shared" ca="1" si="49"/>
        <v>Leistungskombination</v>
      </c>
      <c r="DC164"/>
      <c r="DD164"/>
      <c r="DE164"/>
      <c r="DF164"/>
    </row>
    <row r="165" spans="1:110" hidden="1" x14ac:dyDescent="0.25">
      <c r="A165"/>
      <c r="B165"/>
      <c r="BC165" s="148">
        <v>20</v>
      </c>
      <c r="BD165" s="146">
        <f t="shared" ca="1" si="48"/>
        <v>4.8883779979289299</v>
      </c>
      <c r="BE165" s="147"/>
      <c r="BF165" s="46" cm="1">
        <f t="array" aca="1" ref="BF165" ca="1">INDEX(BC$146:BC$165,RANK(BD165,BD$146:BD$165))</f>
        <v>14</v>
      </c>
      <c r="BG165" s="155" t="s">
        <v>221</v>
      </c>
      <c r="BW165" s="173"/>
      <c r="BY165" s="144" t="str">
        <f t="shared" ca="1" si="49"/>
        <v>Leistungsentkoppelung</v>
      </c>
      <c r="DC165"/>
      <c r="DD165"/>
      <c r="DE165"/>
      <c r="DF165"/>
    </row>
    <row r="166" spans="1:110" hidden="1" x14ac:dyDescent="0.25">
      <c r="A166"/>
      <c r="B166"/>
      <c r="DC166"/>
      <c r="DD166"/>
      <c r="DE166"/>
      <c r="DF166"/>
    </row>
    <row r="167" spans="1:110" ht="15.75" hidden="1" thickBot="1" x14ac:dyDescent="0.3">
      <c r="A167"/>
      <c r="B167"/>
      <c r="BF167" s="150" t="s">
        <v>71</v>
      </c>
      <c r="BG167" s="150"/>
      <c r="BH167" s="150"/>
      <c r="BI167" s="150"/>
      <c r="BJ167" s="150"/>
      <c r="BK167" s="150"/>
      <c r="BL167" s="150"/>
      <c r="BM167" s="150"/>
      <c r="BN167" s="150"/>
      <c r="BO167" s="150"/>
      <c r="BP167" s="150"/>
      <c r="BQ167" s="150"/>
      <c r="BR167" s="150"/>
      <c r="BS167" s="150"/>
      <c r="BT167" s="150"/>
      <c r="BU167" s="150"/>
      <c r="BV167" s="150"/>
      <c r="BW167" s="150"/>
      <c r="BY167" s="149" t="str">
        <f>BF167</f>
        <v>PMQI2</v>
      </c>
      <c r="BZ167" s="149"/>
      <c r="CA167" s="149"/>
      <c r="CB167" s="149"/>
      <c r="CC167" s="149"/>
      <c r="CD167" s="149"/>
      <c r="CE167" s="149"/>
      <c r="CF167" s="149"/>
      <c r="CG167" s="149"/>
      <c r="CH167" s="149"/>
      <c r="CI167" s="149"/>
      <c r="CJ167" s="149"/>
      <c r="CK167" s="149"/>
      <c r="CL167" s="149"/>
      <c r="CM167" s="149"/>
      <c r="DC167"/>
      <c r="DD167"/>
      <c r="DE167"/>
      <c r="DF167"/>
    </row>
    <row r="168" spans="1:110" hidden="1" x14ac:dyDescent="0.25">
      <c r="A168"/>
      <c r="B168"/>
      <c r="BD168" s="146">
        <f ca="1">RAND()*$BC$165</f>
        <v>17.96779133398849</v>
      </c>
      <c r="BE168" s="147"/>
      <c r="BF168" s="46" cm="1">
        <f t="array" aca="1" ref="BF168" ca="1">INDEX(BC$146:BC$165,RANK(BD168,BD$168:BD$187))</f>
        <v>3</v>
      </c>
      <c r="BG168" s="155" t="s">
        <v>222</v>
      </c>
      <c r="BW168" s="173"/>
      <c r="BY168" s="144" t="str">
        <f ca="1">VLOOKUP(BC146,$BF$168:$BG$187,2,0)</f>
        <v>ein Symbol</v>
      </c>
      <c r="DC168"/>
      <c r="DD168"/>
      <c r="DE168"/>
      <c r="DF168"/>
    </row>
    <row r="169" spans="1:110" hidden="1" x14ac:dyDescent="0.25">
      <c r="A169"/>
      <c r="B169"/>
      <c r="BD169" s="146">
        <f ca="1">RAND()*$BC$165</f>
        <v>19.659020169097623</v>
      </c>
      <c r="BE169" s="147"/>
      <c r="BF169" s="46" cm="1">
        <f t="array" aca="1" ref="BF169" ca="1">INDEX(BC$146:BC$165,RANK(BD169,BD$168:BD$187))</f>
        <v>1</v>
      </c>
      <c r="BG169" s="155" t="str">
        <f>$BE$40</f>
        <v>ein Symbol</v>
      </c>
      <c r="BW169" s="173"/>
      <c r="BY169" s="144" t="str">
        <f t="shared" ref="BY169:BY187" ca="1" si="50">VLOOKUP(BC147,$BF$168:$BG$187,2,0)</f>
        <v>eine Schnittmenge auf allem</v>
      </c>
      <c r="DC169"/>
      <c r="DD169"/>
      <c r="DE169"/>
      <c r="DF169"/>
    </row>
    <row r="170" spans="1:110" hidden="1" x14ac:dyDescent="0.25">
      <c r="A170"/>
      <c r="B170"/>
      <c r="BD170" s="146">
        <f t="shared" ref="BD170:BD187" ca="1" si="51">RAND()*$BC$165</f>
        <v>1.0902946866854557</v>
      </c>
      <c r="BE170" s="147"/>
      <c r="BF170" s="46" cm="1">
        <f t="array" aca="1" ref="BF170" ca="1">INDEX(BC$146:BC$165,RANK(BD170,BD$168:BD$187))</f>
        <v>20</v>
      </c>
      <c r="BG170" s="155" t="str">
        <f>$BE$42</f>
        <v>Kombination aus diesen</v>
      </c>
      <c r="BW170" s="173"/>
      <c r="BY170" s="144" t="str">
        <f t="shared" ca="1" si="50"/>
        <v>eine Grundfarbe</v>
      </c>
      <c r="DC170"/>
      <c r="DD170"/>
      <c r="DE170"/>
      <c r="DF170"/>
    </row>
    <row r="171" spans="1:110" hidden="1" x14ac:dyDescent="0.25">
      <c r="A171"/>
      <c r="B171"/>
      <c r="BD171" s="146">
        <f t="shared" ca="1" si="51"/>
        <v>19.292206848782989</v>
      </c>
      <c r="BE171" s="147"/>
      <c r="BF171" s="46" cm="1">
        <f t="array" aca="1" ref="BF171" ca="1">INDEX(BC$146:BC$165,RANK(BD171,BD$168:BD$187))</f>
        <v>2</v>
      </c>
      <c r="BG171" s="155" t="s">
        <v>223</v>
      </c>
      <c r="BW171" s="173"/>
      <c r="BY171" s="144" t="str">
        <f t="shared" ca="1" si="50"/>
        <v>ein Stempel</v>
      </c>
      <c r="DC171"/>
      <c r="DD171"/>
      <c r="DE171"/>
      <c r="DF171"/>
    </row>
    <row r="172" spans="1:110" hidden="1" x14ac:dyDescent="0.25">
      <c r="A172"/>
      <c r="B172"/>
      <c r="BD172" s="146">
        <f t="shared" ca="1" si="51"/>
        <v>5.0416678094584944</v>
      </c>
      <c r="BE172" s="147"/>
      <c r="BF172" s="46" cm="1">
        <f t="array" aca="1" ref="BF172" ca="1">INDEX(BC$146:BC$165,RANK(BD172,BD$168:BD$187))</f>
        <v>13</v>
      </c>
      <c r="BG172" s="155" t="s">
        <v>224</v>
      </c>
      <c r="BW172" s="173"/>
      <c r="BY172" s="144" t="str">
        <f t="shared" ca="1" si="50"/>
        <v>Möglichkeit des eingeschränkten Konsums</v>
      </c>
      <c r="DC172"/>
      <c r="DD172"/>
      <c r="DE172"/>
      <c r="DF172"/>
    </row>
    <row r="173" spans="1:110" hidden="1" x14ac:dyDescent="0.25">
      <c r="A173"/>
      <c r="B173"/>
      <c r="BD173" s="146">
        <f t="shared" ca="1" si="51"/>
        <v>8.698393620860891</v>
      </c>
      <c r="BE173" s="147"/>
      <c r="BF173" s="46" cm="1">
        <f t="array" aca="1" ref="BF173" ca="1">INDEX(BC$146:BC$165,RANK(BD173,BD$168:BD$187))</f>
        <v>12</v>
      </c>
      <c r="BG173" s="155" t="s">
        <v>225</v>
      </c>
      <c r="BW173" s="173"/>
      <c r="BY173" s="144" t="str">
        <f t="shared" ca="1" si="50"/>
        <v>Möglichkeit des demonstrativen Konsums</v>
      </c>
      <c r="DC173"/>
      <c r="DD173"/>
      <c r="DE173"/>
      <c r="DF173"/>
    </row>
    <row r="174" spans="1:110" hidden="1" x14ac:dyDescent="0.25">
      <c r="A174"/>
      <c r="B174"/>
      <c r="BD174" s="146">
        <f t="shared" ca="1" si="51"/>
        <v>11.074773939976186</v>
      </c>
      <c r="BE174" s="147"/>
      <c r="BF174" s="46" cm="1">
        <f t="array" aca="1" ref="BF174" ca="1">INDEX(BC$146:BC$165,RANK(BD174,BD$168:BD$187))</f>
        <v>10</v>
      </c>
      <c r="BG174" s="155" t="str">
        <f>$BE$7</f>
        <v>Verringerung des Beschaffungsrisikos</v>
      </c>
      <c r="BW174" s="173"/>
      <c r="BY174" s="144" t="str">
        <f t="shared" ca="1" si="50"/>
        <v>bunte Farben</v>
      </c>
      <c r="DC174"/>
      <c r="DD174"/>
      <c r="DE174"/>
      <c r="DF174"/>
    </row>
    <row r="175" spans="1:110" hidden="1" x14ac:dyDescent="0.25">
      <c r="A175"/>
      <c r="B175"/>
      <c r="BD175" s="146">
        <f t="shared" ca="1" si="51"/>
        <v>1.6708060128431534</v>
      </c>
      <c r="BE175" s="147"/>
      <c r="BF175" s="46" cm="1">
        <f t="array" aca="1" ref="BF175" ca="1">INDEX(BC$146:BC$165,RANK(BD175,BD$168:BD$187))</f>
        <v>17</v>
      </c>
      <c r="BG175" s="155" t="str">
        <f>$BE$38</f>
        <v>ein Begriff</v>
      </c>
      <c r="BW175" s="173"/>
      <c r="BY175" s="144" t="str">
        <f t="shared" ca="1" si="50"/>
        <v>verschiedene Zeichen</v>
      </c>
      <c r="DC175"/>
      <c r="DD175"/>
      <c r="DE175"/>
      <c r="DF175"/>
    </row>
    <row r="176" spans="1:110" hidden="1" x14ac:dyDescent="0.25">
      <c r="A176"/>
      <c r="B176"/>
      <c r="BD176" s="146">
        <f t="shared" ca="1" si="51"/>
        <v>17.350150887020988</v>
      </c>
      <c r="BE176" s="147"/>
      <c r="BF176" s="46" cm="1">
        <f t="array" aca="1" ref="BF176" ca="1">INDEX(BC$146:BC$165,RANK(BD176,BD$168:BD$187))</f>
        <v>4</v>
      </c>
      <c r="BG176" s="155" t="s">
        <v>226</v>
      </c>
      <c r="BW176" s="173"/>
      <c r="BY176" s="144" t="str">
        <f t="shared" ca="1" si="50"/>
        <v>wechselde Begriffe</v>
      </c>
      <c r="DC176"/>
      <c r="DD176"/>
      <c r="DE176"/>
      <c r="DF176"/>
    </row>
    <row r="177" spans="1:110" hidden="1" x14ac:dyDescent="0.25">
      <c r="A177"/>
      <c r="B177"/>
      <c r="BD177" s="146">
        <f t="shared" ca="1" si="51"/>
        <v>1.3798522172159755</v>
      </c>
      <c r="BE177" s="147"/>
      <c r="BF177" s="46" cm="1">
        <f t="array" aca="1" ref="BF177" ca="1">INDEX(BC$146:BC$165,RANK(BD177,BD$168:BD$187))</f>
        <v>19</v>
      </c>
      <c r="BG177" s="155" t="str">
        <f>$BE$39</f>
        <v>ein Zeichen</v>
      </c>
      <c r="BW177" s="173"/>
      <c r="BY177" s="144" t="str">
        <f t="shared" ca="1" si="50"/>
        <v>Verringerung des Beschaffungsrisikos</v>
      </c>
      <c r="DC177"/>
      <c r="DD177"/>
      <c r="DE177"/>
      <c r="DF177"/>
    </row>
    <row r="178" spans="1:110" hidden="1" x14ac:dyDescent="0.25">
      <c r="A178"/>
      <c r="B178"/>
      <c r="BD178" s="146">
        <f t="shared" ca="1" si="51"/>
        <v>1.5873390976090884</v>
      </c>
      <c r="BE178" s="147"/>
      <c r="BF178" s="46" cm="1">
        <f t="array" aca="1" ref="BF178" ca="1">INDEX(BC$146:BC$165,RANK(BD178,BD$168:BD$187))</f>
        <v>18</v>
      </c>
      <c r="BG178" s="155" t="s">
        <v>227</v>
      </c>
      <c r="BW178" s="173"/>
      <c r="BY178" s="144" t="str">
        <f t="shared" ca="1" si="50"/>
        <v>Möglichkeit zum unmäßigen Konsum</v>
      </c>
      <c r="DC178"/>
      <c r="DD178"/>
      <c r="DE178"/>
      <c r="DF178"/>
    </row>
    <row r="179" spans="1:110" hidden="1" x14ac:dyDescent="0.25">
      <c r="A179"/>
      <c r="B179"/>
      <c r="BD179" s="146">
        <f t="shared" ca="1" si="51"/>
        <v>4.001500230883634</v>
      </c>
      <c r="BE179" s="147"/>
      <c r="BF179" s="46" cm="1">
        <f t="array" aca="1" ref="BF179" ca="1">INDEX(BC$146:BC$165,RANK(BD179,BD$168:BD$187))</f>
        <v>14</v>
      </c>
      <c r="BG179" s="155" t="str">
        <f>$BE$41</f>
        <v>ein spezielles Design</v>
      </c>
      <c r="BW179" s="173"/>
      <c r="BY179" s="144" t="str">
        <f t="shared" ca="1" si="50"/>
        <v>Verringerung des Verkaufpreises</v>
      </c>
      <c r="CQ179" s="2"/>
      <c r="CR179" s="2"/>
      <c r="CS179" s="2"/>
      <c r="CT179" s="2"/>
      <c r="CU179" s="2"/>
      <c r="DC179"/>
      <c r="DD179"/>
      <c r="DE179"/>
      <c r="DF179"/>
    </row>
    <row r="180" spans="1:110" hidden="1" x14ac:dyDescent="0.25">
      <c r="A180"/>
      <c r="B180"/>
      <c r="BD180" s="146">
        <f t="shared" ca="1" si="51"/>
        <v>9.6909099315267895</v>
      </c>
      <c r="BE180" s="147"/>
      <c r="BF180" s="46" cm="1">
        <f t="array" aca="1" ref="BF180" ca="1">INDEX(BC$146:BC$165,RANK(BD180,BD$168:BD$187))</f>
        <v>11</v>
      </c>
      <c r="BG180" s="155" t="s">
        <v>228</v>
      </c>
      <c r="BW180" s="173"/>
      <c r="BY180" s="144" t="str">
        <f t="shared" ca="1" si="50"/>
        <v>Erhöhung des Beschaffungsrisikos</v>
      </c>
      <c r="CQ180" s="2"/>
      <c r="CR180" s="2"/>
      <c r="CS180" s="2"/>
      <c r="CT180" s="2"/>
      <c r="CU180" s="2"/>
      <c r="DC180"/>
      <c r="DD180"/>
      <c r="DE180"/>
      <c r="DF180"/>
    </row>
    <row r="181" spans="1:110" ht="15.75" hidden="1" x14ac:dyDescent="0.25">
      <c r="A181"/>
      <c r="B181"/>
      <c r="BD181" s="146">
        <f t="shared" ca="1" si="51"/>
        <v>15.407292786387741</v>
      </c>
      <c r="BE181" s="147"/>
      <c r="BF181" s="46" cm="1">
        <f t="array" aca="1" ref="BF181" ca="1">INDEX(BC$146:BC$165,RANK(BD181,BD$168:BD$187))</f>
        <v>5</v>
      </c>
      <c r="BG181" s="155" t="s">
        <v>229</v>
      </c>
      <c r="BW181" s="173"/>
      <c r="BY181" s="144" t="str">
        <f t="shared" ca="1" si="50"/>
        <v>ein spezielles Design</v>
      </c>
      <c r="CP181" s="128"/>
      <c r="CQ181" s="2"/>
      <c r="CR181" s="2"/>
      <c r="CS181" s="2"/>
      <c r="CT181" s="2"/>
      <c r="CU181" s="2"/>
      <c r="DC181"/>
      <c r="DD181"/>
      <c r="DE181"/>
      <c r="DF181"/>
    </row>
    <row r="182" spans="1:110" ht="15.75" hidden="1" x14ac:dyDescent="0.25">
      <c r="A182"/>
      <c r="B182"/>
      <c r="BD182" s="146">
        <f t="shared" ca="1" si="51"/>
        <v>13.364488583450553</v>
      </c>
      <c r="BE182" s="147"/>
      <c r="BF182" s="46" cm="1">
        <f t="array" aca="1" ref="BF182" ca="1">INDEX(BC$146:BC$165,RANK(BD182,BD$168:BD$187))</f>
        <v>8</v>
      </c>
      <c r="BG182" s="155" t="s">
        <v>230</v>
      </c>
      <c r="BW182" s="173"/>
      <c r="BY182" s="144" t="str">
        <f t="shared" ca="1" si="50"/>
        <v>Beschaffung von Unterlagen</v>
      </c>
      <c r="CP182" s="128"/>
      <c r="CQ182" s="2"/>
      <c r="CR182" s="2"/>
      <c r="CS182" s="2"/>
      <c r="CT182" s="2"/>
      <c r="CU182" s="2"/>
      <c r="DC182"/>
      <c r="DD182"/>
      <c r="DE182"/>
      <c r="DF182"/>
    </row>
    <row r="183" spans="1:110" ht="15.75" hidden="1" x14ac:dyDescent="0.25">
      <c r="A183"/>
      <c r="B183"/>
      <c r="BD183" s="146">
        <f t="shared" ca="1" si="51"/>
        <v>13.614351901171798</v>
      </c>
      <c r="BE183" s="147"/>
      <c r="BF183" s="46" cm="1">
        <f t="array" aca="1" ref="BF183" ca="1">INDEX(BC$146:BC$165,RANK(BD183,BD$168:BD$187))</f>
        <v>7</v>
      </c>
      <c r="BG183" s="155" t="s">
        <v>231</v>
      </c>
      <c r="BW183" s="173"/>
      <c r="BY183" s="144" t="str">
        <f t="shared" ca="1" si="50"/>
        <v>Zusammensetzung aus Eigenschaft und Preis</v>
      </c>
      <c r="CP183" s="128"/>
      <c r="CQ183" s="2"/>
      <c r="CR183" s="2"/>
      <c r="CS183" s="2"/>
      <c r="CT183" s="2"/>
      <c r="CU183" s="2"/>
      <c r="DC183"/>
      <c r="DD183"/>
      <c r="DE183"/>
      <c r="DF183"/>
    </row>
    <row r="184" spans="1:110" ht="15.75" hidden="1" x14ac:dyDescent="0.25">
      <c r="A184"/>
      <c r="B184"/>
      <c r="BD184" s="146">
        <f t="shared" ca="1" si="51"/>
        <v>2.2692848420963752</v>
      </c>
      <c r="BE184" s="147"/>
      <c r="BF184" s="46" cm="1">
        <f t="array" aca="1" ref="BF184" ca="1">INDEX(BC$146:BC$165,RANK(BD184,BD$168:BD$187))</f>
        <v>16</v>
      </c>
      <c r="BG184" s="155" t="s">
        <v>232</v>
      </c>
      <c r="BW184" s="173"/>
      <c r="BY184" s="144" t="str">
        <f t="shared" ca="1" si="50"/>
        <v>ein Begriff</v>
      </c>
      <c r="CP184" s="128"/>
      <c r="CQ184" s="2"/>
      <c r="CR184" s="2"/>
      <c r="CS184" s="2"/>
      <c r="CT184" s="2"/>
      <c r="CU184" s="2"/>
      <c r="DC184"/>
      <c r="DD184"/>
      <c r="DE184"/>
      <c r="DF184"/>
    </row>
    <row r="185" spans="1:110" ht="15.75" hidden="1" x14ac:dyDescent="0.25">
      <c r="A185"/>
      <c r="B185"/>
      <c r="BD185" s="146">
        <f t="shared" ca="1" si="51"/>
        <v>12.854455547545967</v>
      </c>
      <c r="BE185" s="147"/>
      <c r="BF185" s="46" cm="1">
        <f t="array" aca="1" ref="BF185" ca="1">INDEX(BC$146:BC$165,RANK(BD185,BD$168:BD$187))</f>
        <v>9</v>
      </c>
      <c r="BG185" s="155" t="s">
        <v>233</v>
      </c>
      <c r="BW185" s="173"/>
      <c r="BY185" s="144" t="str">
        <f t="shared" ca="1" si="50"/>
        <v>ein variierendes Symbol</v>
      </c>
      <c r="CP185" s="128"/>
    </row>
    <row r="186" spans="1:110" ht="15.75" hidden="1" x14ac:dyDescent="0.25">
      <c r="A186"/>
      <c r="B186"/>
      <c r="BD186" s="146">
        <f t="shared" ca="1" si="51"/>
        <v>15.082038692498575</v>
      </c>
      <c r="BE186" s="147"/>
      <c r="BF186" s="46" cm="1">
        <f t="array" aca="1" ref="BF186" ca="1">INDEX(BC$146:BC$165,RANK(BD186,BD$168:BD$187))</f>
        <v>6</v>
      </c>
      <c r="BG186" s="155" t="str">
        <f>$BE$8</f>
        <v>Möglichkeit des demonstrativen Konsums</v>
      </c>
      <c r="BW186" s="173"/>
      <c r="BY186" s="144" t="str">
        <f t="shared" ca="1" si="50"/>
        <v>ein Zeichen</v>
      </c>
      <c r="CP186" s="128"/>
    </row>
    <row r="187" spans="1:110" ht="15.75" hidden="1" x14ac:dyDescent="0.25">
      <c r="A187"/>
      <c r="B187"/>
      <c r="BD187" s="146">
        <f t="shared" ca="1" si="51"/>
        <v>3.2236645353458604</v>
      </c>
      <c r="BE187" s="147"/>
      <c r="BF187" s="46" cm="1">
        <f t="array" aca="1" ref="BF187" ca="1">INDEX(BC$146:BC$165,RANK(BD187,BD$168:BD$187))</f>
        <v>15</v>
      </c>
      <c r="BG187" s="155" t="s">
        <v>234</v>
      </c>
      <c r="BW187" s="173"/>
      <c r="BY187" s="144" t="str">
        <f t="shared" ca="1" si="50"/>
        <v>Kombination aus diesen</v>
      </c>
      <c r="CP187" s="128"/>
    </row>
    <row r="188" spans="1:110" hidden="1" x14ac:dyDescent="0.25">
      <c r="A188"/>
      <c r="B188"/>
    </row>
    <row r="189" spans="1:110" ht="15.75" hidden="1" thickBot="1" x14ac:dyDescent="0.3">
      <c r="A189"/>
      <c r="B189"/>
      <c r="BF189" s="150" t="s">
        <v>72</v>
      </c>
      <c r="BG189" s="150"/>
      <c r="BH189" s="150"/>
      <c r="BI189" s="150"/>
      <c r="BJ189" s="150"/>
      <c r="BK189" s="150"/>
      <c r="BL189" s="150"/>
      <c r="BM189" s="150"/>
      <c r="BN189" s="150"/>
      <c r="BO189" s="150"/>
      <c r="BP189" s="150"/>
      <c r="BQ189" s="150"/>
      <c r="BR189" s="150"/>
      <c r="BS189" s="150"/>
      <c r="BT189" s="150"/>
      <c r="BU189" s="150"/>
      <c r="BV189" s="150"/>
      <c r="BW189" s="150"/>
      <c r="BY189" s="149" t="str">
        <f>BF189</f>
        <v>PMQI3</v>
      </c>
      <c r="BZ189" s="149"/>
      <c r="CA189" s="149"/>
      <c r="CB189" s="149"/>
      <c r="CC189" s="149"/>
      <c r="CD189" s="149"/>
      <c r="CE189" s="149"/>
      <c r="CF189" s="149"/>
      <c r="CG189" s="149"/>
      <c r="CH189" s="149"/>
      <c r="CI189" s="149"/>
      <c r="CJ189" s="149"/>
      <c r="CK189" s="149"/>
      <c r="CL189" s="149"/>
      <c r="CM189" s="149"/>
    </row>
    <row r="190" spans="1:110" hidden="1" x14ac:dyDescent="0.25">
      <c r="A190"/>
      <c r="B190"/>
      <c r="BD190" s="146">
        <f ca="1">RAND()*$BC$165</f>
        <v>19.430123481352975</v>
      </c>
      <c r="BE190" s="147"/>
      <c r="BF190" s="46" cm="1">
        <f t="array" aca="1" ref="BF190" ca="1">INDEX(BC$146:BC$165,RANK(BD190,BD$190:BD$209))</f>
        <v>1</v>
      </c>
      <c r="BG190" s="155" t="str">
        <f>$BE$66</f>
        <v>frisch</v>
      </c>
      <c r="BW190" s="173"/>
      <c r="BY190" s="144" t="str">
        <f ca="1">VLOOKUP(BC146,$BF$190:$BG$209,2,0)</f>
        <v>frisch</v>
      </c>
      <c r="CX190" s="168" t="s">
        <v>260</v>
      </c>
      <c r="CY190" s="169"/>
      <c r="CZ190"/>
      <c r="DA190"/>
      <c r="DC190" s="168" t="s">
        <v>286</v>
      </c>
      <c r="DD190" s="169"/>
      <c r="DE190"/>
      <c r="DF190"/>
    </row>
    <row r="191" spans="1:110" hidden="1" x14ac:dyDescent="0.25">
      <c r="A191"/>
      <c r="B191"/>
      <c r="BD191" s="146">
        <f ca="1">RAND()*$BC$165</f>
        <v>18.945095643037959</v>
      </c>
      <c r="BE191" s="147"/>
      <c r="BF191" s="46" cm="1">
        <f t="array" aca="1" ref="BF191" ca="1">INDEX(BC$146:BC$165,RANK(BD191,BD$190:BD$209))</f>
        <v>2</v>
      </c>
      <c r="BG191" s="155" t="s">
        <v>235</v>
      </c>
      <c r="BW191" s="173"/>
      <c r="BY191" s="144" t="str">
        <f t="shared" ref="BY191:BY209" ca="1" si="52">VLOOKUP(BC147,$BF$190:$BG$209,2,0)</f>
        <v>abgelaufen</v>
      </c>
      <c r="CX191" s="169">
        <f>IF(DA191="","",1)</f>
        <v>1</v>
      </c>
      <c r="CY191" s="164">
        <f ca="1">IF(DA191="","",RAND()*CX206)</f>
        <v>4.9761088566086187</v>
      </c>
      <c r="CZ191" s="165" cm="1">
        <f t="array" aca="1" ref="CZ191" ca="1">IF(CX191="","",INDEX(CX191:CX205,RANK(CY191,CY191:CY205)))</f>
        <v>7</v>
      </c>
      <c r="DA191" s="166" t="s">
        <v>112</v>
      </c>
      <c r="DC191" s="169">
        <f>IF(DF191="","",1)</f>
        <v>1</v>
      </c>
      <c r="DD191" s="164">
        <f ca="1">IF(DF191="","",RAND()*DC206)</f>
        <v>4.9517380949038312</v>
      </c>
      <c r="DE191" s="165" cm="1">
        <f t="array" aca="1" ref="DE191" ca="1">IF(DC191="","",INDEX(DC191:DC205,RANK(DD191,DD191:DD205)))</f>
        <v>3</v>
      </c>
      <c r="DF191" s="166" t="s">
        <v>126</v>
      </c>
    </row>
    <row r="192" spans="1:110" hidden="1" x14ac:dyDescent="0.25">
      <c r="A192"/>
      <c r="B192"/>
      <c r="BD192" s="146">
        <f t="shared" ref="BD192:BD209" ca="1" si="53">RAND()*$BC$165</f>
        <v>10.315819473664762</v>
      </c>
      <c r="BE192" s="147"/>
      <c r="BF192" s="46" cm="1">
        <f t="array" aca="1" ref="BF192" ca="1">INDEX(BC$146:BC$165,RANK(BD192,BD$190:BD$209))</f>
        <v>8</v>
      </c>
      <c r="BG192" s="155" t="str">
        <f ca="1">VLOOKUP(COUNTIF($BW$190:BW192,"F9"),RLFPMQI9,2,0)</f>
        <v>Qualität des Produktes</v>
      </c>
      <c r="BW192" s="173" t="s">
        <v>293</v>
      </c>
      <c r="BY192" s="144" t="str">
        <f t="shared" ca="1" si="52"/>
        <v>Wiederverschließbarkeit</v>
      </c>
      <c r="CX192" s="169">
        <f t="shared" ref="CX192:CX205" si="54">IF(DA192="","",CX191+1)</f>
        <v>2</v>
      </c>
      <c r="CY192" s="164">
        <f ca="1">IF(DA192="","",RAND()*CX206)</f>
        <v>6.235816861759143</v>
      </c>
      <c r="CZ192" s="165" cm="1">
        <f t="array" aca="1" ref="CZ192" ca="1">IF(CX192="","",INDEX(CX191:CX205,RANK(CY192,CY191:CY205)))</f>
        <v>3</v>
      </c>
      <c r="DA192" s="166" t="s">
        <v>113</v>
      </c>
      <c r="DC192" s="169">
        <f t="shared" ref="DC192:DC205" si="55">IF(DF192="","",DC191+1)</f>
        <v>2</v>
      </c>
      <c r="DD192" s="164">
        <f ca="1">IF(DF192="","",RAND()*DC206)</f>
        <v>0.63914876392202435</v>
      </c>
      <c r="DE192" s="165" cm="1">
        <f t="array" aca="1" ref="DE192" ca="1">IF(DC192="","",INDEX(DC191:DC205,RANK(DD192,DD191:DD205)))</f>
        <v>7</v>
      </c>
      <c r="DF192" s="166" t="s">
        <v>289</v>
      </c>
    </row>
    <row r="193" spans="1:110" hidden="1" x14ac:dyDescent="0.25">
      <c r="A193"/>
      <c r="B193"/>
      <c r="BD193" s="146">
        <f t="shared" ca="1" si="53"/>
        <v>6.099816859589831</v>
      </c>
      <c r="BE193" s="147"/>
      <c r="BF193" s="46" cm="1">
        <f t="array" aca="1" ref="BF193" ca="1">INDEX(BC$146:BC$165,RANK(BD193,BD$190:BD$209))</f>
        <v>16</v>
      </c>
      <c r="BG193" s="155" t="str">
        <f ca="1">VLOOKUP(COUNTIF($BW$190:BW193,"F9"),RLFPMQI9,2,0)</f>
        <v>Qualität der Leistung</v>
      </c>
      <c r="BW193" s="173" t="s">
        <v>293</v>
      </c>
      <c r="BY193" s="144" t="str">
        <f t="shared" ca="1" si="52"/>
        <v>Schutzfunktion</v>
      </c>
      <c r="CX193" s="169">
        <f t="shared" si="54"/>
        <v>3</v>
      </c>
      <c r="CY193" s="164">
        <f ca="1">IF(DA193="","",RAND()*CX206)</f>
        <v>2.1901141162802515</v>
      </c>
      <c r="CZ193" s="165" cm="1">
        <f t="array" aca="1" ref="CZ193" ca="1">IF(CX193="","",INDEX(CX191:CX205,RANK(CY193,CY191:CY205)))</f>
        <v>8</v>
      </c>
      <c r="DA193" s="166" t="s">
        <v>114</v>
      </c>
      <c r="DC193" s="169">
        <f t="shared" si="55"/>
        <v>3</v>
      </c>
      <c r="DD193" s="164">
        <f ca="1">IF(DF193="","",RAND()*DC206)</f>
        <v>5.368080650864318</v>
      </c>
      <c r="DE193" s="165" cm="1">
        <f t="array" aca="1" ref="DE193" ca="1">IF(DC193="","",INDEX(DC191:DC205,RANK(DD193,DD191:DD205)))</f>
        <v>1</v>
      </c>
      <c r="DF193" s="166" t="s">
        <v>288</v>
      </c>
    </row>
    <row r="194" spans="1:110" hidden="1" x14ac:dyDescent="0.25">
      <c r="A194"/>
      <c r="B194"/>
      <c r="BD194" s="146">
        <f t="shared" ca="1" si="53"/>
        <v>3.1994893660817003</v>
      </c>
      <c r="BE194" s="147"/>
      <c r="BF194" s="46" cm="1">
        <f t="array" aca="1" ref="BF194" ca="1">INDEX(BC$146:BC$165,RANK(BD194,BD$190:BD$209))</f>
        <v>18</v>
      </c>
      <c r="BG194" s="155" t="str">
        <f ca="1">VLOOKUP(COUNTIF($BW$190:BW194,"F6"),RLFPMQI1,2,0)</f>
        <v>Informationsmittel</v>
      </c>
      <c r="BW194" s="173" t="s">
        <v>265</v>
      </c>
      <c r="BY194" s="144" t="str">
        <f t="shared" ca="1" si="52"/>
        <v>vitaminarm</v>
      </c>
      <c r="CX194" s="169">
        <f t="shared" si="54"/>
        <v>4</v>
      </c>
      <c r="CY194" s="164">
        <f ca="1">IF(DA194="","",RAND()*CX206)</f>
        <v>7.4639005620080452</v>
      </c>
      <c r="CZ194" s="165" cm="1">
        <f t="array" aca="1" ref="CZ194" ca="1">IF(CX194="","",INDEX(CX191:CX205,RANK(CY194,CY191:CY205)))</f>
        <v>1</v>
      </c>
      <c r="DA194" s="166" t="s">
        <v>262</v>
      </c>
      <c r="DC194" s="169">
        <f t="shared" si="55"/>
        <v>4</v>
      </c>
      <c r="DD194" s="164">
        <f ca="1">IF(DF194="","",RAND()*DC206)</f>
        <v>1.1594969316797554</v>
      </c>
      <c r="DE194" s="165" cm="1">
        <f t="array" aca="1" ref="DE194" ca="1">IF(DC194="","",INDEX(DC191:DC205,RANK(DD194,DD191:DD205)))</f>
        <v>5</v>
      </c>
      <c r="DF194" s="166" t="s">
        <v>127</v>
      </c>
    </row>
    <row r="195" spans="1:110" hidden="1" x14ac:dyDescent="0.25">
      <c r="A195"/>
      <c r="B195"/>
      <c r="BD195" s="146">
        <f t="shared" ca="1" si="53"/>
        <v>12.910333723885724</v>
      </c>
      <c r="BE195" s="147"/>
      <c r="BF195" s="46" cm="1">
        <f t="array" aca="1" ref="BF195" ca="1">INDEX(BC$146:BC$165,RANK(BD195,BD$190:BD$209))</f>
        <v>5</v>
      </c>
      <c r="BG195" s="155" t="s">
        <v>236</v>
      </c>
      <c r="BW195" s="173"/>
      <c r="BY195" s="144" t="str">
        <f t="shared" ca="1" si="52"/>
        <v>naturrein</v>
      </c>
      <c r="CX195" s="169">
        <f t="shared" si="54"/>
        <v>5</v>
      </c>
      <c r="CY195" s="164">
        <f ca="1">IF(DA195="","",RAND()*CX206)</f>
        <v>7.415738389840838</v>
      </c>
      <c r="CZ195" s="165" cm="1">
        <f t="array" aca="1" ref="CZ195" ca="1">IF(CX195="","",INDEX(CX191:CX205,RANK(CY195,CY191:CY205)))</f>
        <v>2</v>
      </c>
      <c r="DA195" s="166" t="s">
        <v>115</v>
      </c>
      <c r="DC195" s="169">
        <f t="shared" si="55"/>
        <v>5</v>
      </c>
      <c r="DD195" s="164">
        <f ca="1">IF(DF195="","",RAND()*DC206)</f>
        <v>2.8418811669704964</v>
      </c>
      <c r="DE195" s="165" cm="1">
        <f t="array" aca="1" ref="DE195" ca="1">IF(DC195="","",INDEX(DC191:DC205,RANK(DD195,DD191:DD205)))</f>
        <v>4</v>
      </c>
      <c r="DF195" s="166" t="s">
        <v>291</v>
      </c>
    </row>
    <row r="196" spans="1:110" hidden="1" x14ac:dyDescent="0.25">
      <c r="A196"/>
      <c r="B196"/>
      <c r="BD196" s="146">
        <f t="shared" ca="1" si="53"/>
        <v>10.787603339386694</v>
      </c>
      <c r="BE196" s="147"/>
      <c r="BF196" s="46" cm="1">
        <f t="array" aca="1" ref="BF196" ca="1">INDEX(BC$146:BC$165,RANK(BD196,BD$190:BD$209))</f>
        <v>7</v>
      </c>
      <c r="BG196" s="155" t="str">
        <f>$BE$67</f>
        <v>vitaminreich</v>
      </c>
      <c r="BW196" s="173"/>
      <c r="BY196" s="144" t="str">
        <f t="shared" ca="1" si="52"/>
        <v>vitaminreich</v>
      </c>
      <c r="CX196" s="169">
        <f t="shared" si="54"/>
        <v>6</v>
      </c>
      <c r="CY196" s="164">
        <f ca="1">IF(DA196="","",RAND()*CX206)</f>
        <v>5.6462975367284027</v>
      </c>
      <c r="CZ196" s="165" cm="1">
        <f t="array" aca="1" ref="CZ196" ca="1">IF(CX196="","",INDEX(CX191:CX205,RANK(CY196,CY191:CY205)))</f>
        <v>5</v>
      </c>
      <c r="DA196" s="166" t="s">
        <v>261</v>
      </c>
      <c r="DC196" s="169">
        <f t="shared" si="55"/>
        <v>6</v>
      </c>
      <c r="DD196" s="164">
        <f ca="1">IF(DF196="","",RAND()*DC206)</f>
        <v>1.1051788858471161</v>
      </c>
      <c r="DE196" s="165" cm="1">
        <f t="array" aca="1" ref="DE196" ca="1">IF(DC196="","",INDEX(DC191:DC205,RANK(DD196,DD191:DD205)))</f>
        <v>6</v>
      </c>
      <c r="DF196" s="166" t="s">
        <v>290</v>
      </c>
    </row>
    <row r="197" spans="1:110" hidden="1" x14ac:dyDescent="0.25">
      <c r="A197"/>
      <c r="B197"/>
      <c r="BD197" s="146">
        <f t="shared" ca="1" si="53"/>
        <v>12.708535664393041</v>
      </c>
      <c r="BE197" s="147"/>
      <c r="BF197" s="46" cm="1">
        <f t="array" aca="1" ref="BF197" ca="1">INDEX(BC$146:BC$165,RANK(BD197,BD$190:BD$209))</f>
        <v>6</v>
      </c>
      <c r="BG197" s="155" t="str">
        <f>$BE$68</f>
        <v>naturrein</v>
      </c>
      <c r="BW197" s="173"/>
      <c r="BY197" s="144" t="str">
        <f t="shared" ca="1" si="52"/>
        <v>Qualität des Produktes</v>
      </c>
      <c r="CX197" s="169">
        <f t="shared" si="54"/>
        <v>7</v>
      </c>
      <c r="CY197" s="164">
        <f ca="1">IF(DA197="","",RAND()*CX206)</f>
        <v>5.8047477484620931</v>
      </c>
      <c r="CZ197" s="165" cm="1">
        <f t="array" aca="1" ref="CZ197" ca="1">IF(CX197="","",INDEX(CX191:CX205,RANK(CY197,CY191:CY205)))</f>
        <v>4</v>
      </c>
      <c r="DA197" s="166" t="s">
        <v>263</v>
      </c>
      <c r="DC197" s="169">
        <f t="shared" si="55"/>
        <v>7</v>
      </c>
      <c r="DD197" s="164">
        <f ca="1">IF(DF197="","",RAND()*DC206)</f>
        <v>4.9786485279217452</v>
      </c>
      <c r="DE197" s="165" cm="1">
        <f t="array" aca="1" ref="DE197" ca="1">IF(DC197="","",INDEX(DC191:DC205,RANK(DD197,DD191:DD205)))</f>
        <v>2</v>
      </c>
      <c r="DF197" s="166" t="s">
        <v>292</v>
      </c>
    </row>
    <row r="198" spans="1:110" hidden="1" x14ac:dyDescent="0.25">
      <c r="A198"/>
      <c r="B198"/>
      <c r="BD198" s="146">
        <f t="shared" ca="1" si="53"/>
        <v>9.931792086577973</v>
      </c>
      <c r="BE198" s="147"/>
      <c r="BF198" s="46" cm="1">
        <f t="array" aca="1" ref="BF198" ca="1">INDEX(BC$146:BC$165,RANK(BD198,BD$190:BD$209))</f>
        <v>9</v>
      </c>
      <c r="BG198" s="155" t="s">
        <v>237</v>
      </c>
      <c r="BW198" s="173"/>
      <c r="BY198" s="144" t="str">
        <f t="shared" ca="1" si="52"/>
        <v>Preissymbol</v>
      </c>
      <c r="CX198" s="169">
        <f t="shared" si="54"/>
        <v>8</v>
      </c>
      <c r="CY198" s="164">
        <f ca="1">IF(DA198="","",RAND()*CX206)</f>
        <v>5.0593677264849726</v>
      </c>
      <c r="CZ198" s="165" cm="1">
        <f t="array" aca="1" ref="CZ198" ca="1">IF(CX198="","",INDEX(CX191:CX205,RANK(CY198,CY191:CY205)))</f>
        <v>6</v>
      </c>
      <c r="DA198" s="166" t="s">
        <v>264</v>
      </c>
      <c r="DC198" s="169" t="str">
        <f t="shared" si="55"/>
        <v/>
      </c>
      <c r="DD198" s="164" t="str">
        <f ca="1">IF(DF198="","",RAND()*DC206)</f>
        <v/>
      </c>
      <c r="DE198" s="165" t="str" cm="1">
        <f t="array" ref="DE198">IF(DC198="","",INDEX(DC191:DC205,RANK(DD198,DD191:DD205)))</f>
        <v/>
      </c>
      <c r="DF198" s="166"/>
    </row>
    <row r="199" spans="1:110" hidden="1" x14ac:dyDescent="0.25">
      <c r="A199"/>
      <c r="B199"/>
      <c r="BD199" s="146">
        <f t="shared" ca="1" si="53"/>
        <v>3.6663047657332948</v>
      </c>
      <c r="BE199" s="147"/>
      <c r="BF199" s="46" cm="1">
        <f t="array" aca="1" ref="BF199" ca="1">INDEX(BC$146:BC$165,RANK(BD199,BD$190:BD$209))</f>
        <v>17</v>
      </c>
      <c r="BG199" s="155" t="s">
        <v>238</v>
      </c>
      <c r="BW199" s="173"/>
      <c r="BY199" s="144" t="str">
        <f t="shared" ca="1" si="52"/>
        <v>Informationsträger</v>
      </c>
      <c r="CX199" s="169" t="str">
        <f t="shared" si="54"/>
        <v/>
      </c>
      <c r="CY199" s="164" t="str">
        <f ca="1">IF(DA199="","",RAND()*CX206)</f>
        <v/>
      </c>
      <c r="CZ199" s="165" t="str" cm="1">
        <f t="array" ref="CZ199">IF(CX199="","",INDEX(CX191:CX205,RANK(CY199,CY191:CY205)))</f>
        <v/>
      </c>
      <c r="DA199" s="166"/>
      <c r="DC199" s="169" t="str">
        <f t="shared" si="55"/>
        <v/>
      </c>
      <c r="DD199" s="164" t="str">
        <f ca="1">IF(DF199="","",RAND()*DC206)</f>
        <v/>
      </c>
      <c r="DE199" s="165" t="str" cm="1">
        <f t="array" ref="DE199">IF(DC199="","",INDEX(DC191:DC205,RANK(DD199,DD191:DD205)))</f>
        <v/>
      </c>
      <c r="DF199" s="166"/>
    </row>
    <row r="200" spans="1:110" hidden="1" x14ac:dyDescent="0.25">
      <c r="A200"/>
      <c r="B200"/>
      <c r="BD200" s="146">
        <f t="shared" ca="1" si="53"/>
        <v>13.475897314809394</v>
      </c>
      <c r="BE200" s="147"/>
      <c r="BF200" s="46" cm="1">
        <f t="array" aca="1" ref="BF200" ca="1">INDEX(BC$146:BC$165,RANK(BD200,BD$190:BD$209))</f>
        <v>4</v>
      </c>
      <c r="BG200" s="155" t="str">
        <f ca="1">VLOOKUP(COUNTIF($BW$190:BW200,"F6"),RLFPMQI1,2,0)</f>
        <v>Schutzfunktion</v>
      </c>
      <c r="BW200" s="173" t="s">
        <v>265</v>
      </c>
      <c r="BY200" s="144" t="str">
        <f t="shared" ca="1" si="52"/>
        <v>der Preis selbst</v>
      </c>
      <c r="CX200" s="169" t="str">
        <f t="shared" si="54"/>
        <v/>
      </c>
      <c r="CY200" s="164" t="str">
        <f ca="1">IF(DA200="","",RAND()*CX206)</f>
        <v/>
      </c>
      <c r="CZ200" s="165" t="str" cm="1">
        <f t="array" ref="CZ200">IF(CX200="","",INDEX(CX191:CX205,RANK(CY200,CY191:CY205)))</f>
        <v/>
      </c>
      <c r="DA200" s="166"/>
      <c r="DC200" s="169" t="str">
        <f t="shared" si="55"/>
        <v/>
      </c>
      <c r="DD200" s="164" t="str">
        <f ca="1">IF(DF200="","",RAND()*DC206)</f>
        <v/>
      </c>
      <c r="DE200" s="165" t="str" cm="1">
        <f t="array" ref="DE200">IF(DC200="","",INDEX(DC191:DC205,RANK(DD200,DD191:DD205)))</f>
        <v/>
      </c>
      <c r="DF200" s="166"/>
    </row>
    <row r="201" spans="1:110" hidden="1" x14ac:dyDescent="0.25">
      <c r="A201"/>
      <c r="B201"/>
      <c r="BD201" s="146">
        <f t="shared" ca="1" si="53"/>
        <v>8.9829300977316979</v>
      </c>
      <c r="BE201" s="147"/>
      <c r="BF201" s="46" cm="1">
        <f t="array" aca="1" ref="BF201" ca="1">INDEX(BC$146:BC$165,RANK(BD201,BD$190:BD$209))</f>
        <v>11</v>
      </c>
      <c r="BG201" s="155" t="s">
        <v>239</v>
      </c>
      <c r="BW201" s="173"/>
      <c r="BY201" s="144" t="str">
        <f t="shared" ca="1" si="52"/>
        <v>die Marke selbst</v>
      </c>
      <c r="CX201" s="169" t="str">
        <f t="shared" si="54"/>
        <v/>
      </c>
      <c r="CY201" s="164" t="str">
        <f ca="1">IF(DA201="","",RAND()*CX206)</f>
        <v/>
      </c>
      <c r="CZ201" s="165" t="str" cm="1">
        <f t="array" ref="CZ201">IF(CX201="","",INDEX(CX191:CX205,RANK(CY201,CY191:CY205)))</f>
        <v/>
      </c>
      <c r="DA201" s="166"/>
      <c r="DC201" s="169" t="str">
        <f t="shared" si="55"/>
        <v/>
      </c>
      <c r="DD201" s="164" t="str">
        <f ca="1">IF(DF201="","",RAND()*DC206)</f>
        <v/>
      </c>
      <c r="DE201" s="165" t="str" cm="1">
        <f t="array" ref="DE201">IF(DC201="","",INDEX(DC191:DC205,RANK(DD201,DD191:DD205)))</f>
        <v/>
      </c>
      <c r="DF201" s="166"/>
    </row>
    <row r="202" spans="1:110" hidden="1" x14ac:dyDescent="0.25">
      <c r="A202"/>
      <c r="B202"/>
      <c r="BD202" s="146">
        <f t="shared" ca="1" si="53"/>
        <v>7.2443640625239798</v>
      </c>
      <c r="BE202" s="147"/>
      <c r="BF202" s="46" cm="1">
        <f t="array" aca="1" ref="BF202" ca="1">INDEX(BC$146:BC$165,RANK(BD202,BD$190:BD$209))</f>
        <v>14</v>
      </c>
      <c r="BG202" s="155" t="str">
        <f ca="1">VLOOKUP(COUNTIF($BW$190:BW202,"F6"),RLFPMQI1,2,0)</f>
        <v>Wiedererkennbarkeit</v>
      </c>
      <c r="BW202" s="173" t="s">
        <v>265</v>
      </c>
      <c r="BY202" s="144" t="str">
        <f t="shared" ca="1" si="52"/>
        <v>saubere Atmosphäre am Verkaufsort</v>
      </c>
      <c r="CX202" s="169" t="str">
        <f t="shared" si="54"/>
        <v/>
      </c>
      <c r="CY202" s="164" t="str">
        <f ca="1">IF(DA202="","",RAND()*CX206)</f>
        <v/>
      </c>
      <c r="CZ202" s="165" t="str" cm="1">
        <f t="array" ref="CZ202">IF(CX202="","",INDEX(CX191:CX205,RANK(CY202,CY191:CY205)))</f>
        <v/>
      </c>
      <c r="DA202" s="166"/>
      <c r="DC202" s="169" t="str">
        <f t="shared" si="55"/>
        <v/>
      </c>
      <c r="DD202" s="164" t="str">
        <f ca="1">IF(DF202="","",RAND()*DC206)</f>
        <v/>
      </c>
      <c r="DE202" s="165" t="str" cm="1">
        <f t="array" ref="DE202">IF(DC202="","",INDEX(DC191:DC205,RANK(DD202,DD191:DD205)))</f>
        <v/>
      </c>
      <c r="DF202" s="166"/>
    </row>
    <row r="203" spans="1:110" hidden="1" x14ac:dyDescent="0.25">
      <c r="A203"/>
      <c r="B203"/>
      <c r="BD203" s="146">
        <f t="shared" ca="1" si="53"/>
        <v>8.4293934649279283</v>
      </c>
      <c r="BE203" s="147"/>
      <c r="BF203" s="46" cm="1">
        <f t="array" aca="1" ref="BF203" ca="1">INDEX(BC$146:BC$165,RANK(BD203,BD$190:BD$209))</f>
        <v>12</v>
      </c>
      <c r="BG203" s="155" t="str">
        <f ca="1">VLOOKUP(COUNTIF($BW$190:BW203,"F9"),RLFPMQI9,2,0)</f>
        <v>die Marke selbst</v>
      </c>
      <c r="BW203" s="173" t="s">
        <v>293</v>
      </c>
      <c r="BY203" s="144" t="str">
        <f t="shared" ca="1" si="52"/>
        <v>Wiedererkennbarkeit</v>
      </c>
      <c r="CX203" s="169" t="str">
        <f t="shared" si="54"/>
        <v/>
      </c>
      <c r="CY203" s="164" t="str">
        <f ca="1">IF(DA203="","",RAND()*CX206)</f>
        <v/>
      </c>
      <c r="CZ203" s="165" t="str" cm="1">
        <f t="array" ref="CZ203">IF(CX203="","",INDEX(CX191:CX205,RANK(CY203,CY191:CY205)))</f>
        <v/>
      </c>
      <c r="DA203" s="166"/>
      <c r="DC203" s="169" t="str">
        <f t="shared" si="55"/>
        <v/>
      </c>
      <c r="DD203" s="164" t="str">
        <f ca="1">IF(DF203="","",RAND()*DC206)</f>
        <v/>
      </c>
      <c r="DE203" s="165" t="str" cm="1">
        <f t="array" ref="DE203">IF(DC203="","",INDEX(DC191:DC205,RANK(DD203,DD191:DD205)))</f>
        <v/>
      </c>
      <c r="DF203" s="166"/>
    </row>
    <row r="204" spans="1:110" hidden="1" x14ac:dyDescent="0.25">
      <c r="A204"/>
      <c r="B204"/>
      <c r="BD204" s="146">
        <f t="shared" ca="1" si="53"/>
        <v>0.35908164028624512</v>
      </c>
      <c r="BE204" s="147"/>
      <c r="BF204" s="46" cm="1">
        <f t="array" aca="1" ref="BF204" ca="1">INDEX(BC$146:BC$165,RANK(BD204,BD$190:BD$209))</f>
        <v>20</v>
      </c>
      <c r="BG204" s="155" t="s">
        <v>240</v>
      </c>
      <c r="BW204" s="173"/>
      <c r="BY204" s="144" t="str">
        <f t="shared" ca="1" si="52"/>
        <v>Hervorhebung der eigenen Produkte</v>
      </c>
      <c r="CX204" s="169" t="str">
        <f t="shared" si="54"/>
        <v/>
      </c>
      <c r="CY204" s="164" t="str">
        <f ca="1">IF(DA204="","",RAND()*CX206)</f>
        <v/>
      </c>
      <c r="CZ204" s="165" t="str" cm="1">
        <f t="array" ref="CZ204">IF(CX204="","",INDEX(CX191:CX205,RANK(CY204,CY191:CY205)))</f>
        <v/>
      </c>
      <c r="DA204" s="166"/>
      <c r="DC204" s="169" t="str">
        <f t="shared" si="55"/>
        <v/>
      </c>
      <c r="DD204" s="164" t="str">
        <f ca="1">IF(DF204="","",RAND()*DC206)</f>
        <v/>
      </c>
      <c r="DE204" s="165" t="str" cm="1">
        <f t="array" ref="DE204">IF(DC204="","",INDEX(DC191:DC205,RANK(DD204,DD191:DD205)))</f>
        <v/>
      </c>
      <c r="DF204" s="166"/>
    </row>
    <row r="205" spans="1:110" hidden="1" x14ac:dyDescent="0.25">
      <c r="A205"/>
      <c r="B205"/>
      <c r="BD205" s="146">
        <f t="shared" ca="1" si="53"/>
        <v>2.169672481790994</v>
      </c>
      <c r="BE205" s="147"/>
      <c r="BF205" s="46" cm="1">
        <f t="array" aca="1" ref="BF205" ca="1">INDEX(BC$146:BC$165,RANK(BD205,BD$190:BD$209))</f>
        <v>19</v>
      </c>
      <c r="BG205" s="155" t="s">
        <v>241</v>
      </c>
      <c r="BW205" s="173"/>
      <c r="BY205" s="144" t="str">
        <f t="shared" ca="1" si="52"/>
        <v>Qualität der Leistung</v>
      </c>
      <c r="CX205" s="169" t="str">
        <f t="shared" si="54"/>
        <v/>
      </c>
      <c r="CY205" s="164" t="str">
        <f ca="1">IF(DA205="","",RAND()*CX206)</f>
        <v/>
      </c>
      <c r="CZ205" s="165" t="str" cm="1">
        <f t="array" ref="CZ205">IF(CX205="","",INDEX(CX191:CX205,RANK(CY205,CY191:CY205)))</f>
        <v/>
      </c>
      <c r="DA205" s="166"/>
      <c r="DC205" s="169" t="str">
        <f t="shared" si="55"/>
        <v/>
      </c>
      <c r="DD205" s="164" t="str">
        <f ca="1">IF(DF205="","",RAND()*DC206)</f>
        <v/>
      </c>
      <c r="DE205" s="165" t="str" cm="1">
        <f t="array" ref="DE205">IF(DC205="","",INDEX(DC191:DC205,RANK(DD205,DD191:DD205)))</f>
        <v/>
      </c>
      <c r="DF205" s="166"/>
    </row>
    <row r="206" spans="1:110" hidden="1" x14ac:dyDescent="0.25">
      <c r="A206"/>
      <c r="B206"/>
      <c r="BD206" s="146">
        <f t="shared" ca="1" si="53"/>
        <v>6.2213920855960687</v>
      </c>
      <c r="BE206" s="147"/>
      <c r="BF206" s="46" cm="1">
        <f t="array" aca="1" ref="BF206" ca="1">INDEX(BC$146:BC$165,RANK(BD206,BD$190:BD$209))</f>
        <v>15</v>
      </c>
      <c r="BG206" s="155" t="str">
        <f ca="1">VLOOKUP(COUNTIF($BW$190:BW206,"F6"),RLFPMQI1,2,0)</f>
        <v>Hervorhebung der eigenen Produkte</v>
      </c>
      <c r="BW206" s="173" t="s">
        <v>265</v>
      </c>
      <c r="BY206" s="144" t="str">
        <f t="shared" ca="1" si="52"/>
        <v>Schutzmaßnahme</v>
      </c>
      <c r="CX206" s="167">
        <f>MAX(CX191:CX205)</f>
        <v>8</v>
      </c>
      <c r="CY206" s="169"/>
      <c r="CZ206" s="172"/>
      <c r="DA206" s="169"/>
      <c r="DC206" s="167">
        <f>MAX(DC191:DC205)</f>
        <v>7</v>
      </c>
      <c r="DD206" s="169"/>
      <c r="DE206" s="172"/>
      <c r="DF206" s="169"/>
    </row>
    <row r="207" spans="1:110" hidden="1" x14ac:dyDescent="0.25">
      <c r="A207"/>
      <c r="B207"/>
      <c r="BD207" s="146">
        <f t="shared" ca="1" si="53"/>
        <v>9.1221242173230106</v>
      </c>
      <c r="BE207" s="147"/>
      <c r="BF207" s="46" cm="1">
        <f t="array" aca="1" ref="BF207" ca="1">INDEX(BC$146:BC$165,RANK(BD207,BD$190:BD$209))</f>
        <v>10</v>
      </c>
      <c r="BG207" s="155" t="str">
        <f ca="1">VLOOKUP(COUNTIF($BW$190:BW207,"F6"),RLFPMQI1,2,0)</f>
        <v>Informationsträger</v>
      </c>
      <c r="BW207" s="173" t="s">
        <v>265</v>
      </c>
      <c r="BY207" s="144" t="str">
        <f t="shared" ca="1" si="52"/>
        <v>Informationsmittel</v>
      </c>
    </row>
    <row r="208" spans="1:110" hidden="1" x14ac:dyDescent="0.25">
      <c r="A208"/>
      <c r="B208"/>
      <c r="BD208" s="146">
        <f t="shared" ca="1" si="53"/>
        <v>15.127212562132893</v>
      </c>
      <c r="BE208" s="147"/>
      <c r="BF208" s="46" cm="1">
        <f t="array" aca="1" ref="BF208" ca="1">INDEX(BC$146:BC$165,RANK(BD208,BD$190:BD$209))</f>
        <v>3</v>
      </c>
      <c r="BG208" s="155" t="s">
        <v>242</v>
      </c>
      <c r="BW208" s="173"/>
      <c r="BY208" s="144" t="str">
        <f t="shared" ca="1" si="52"/>
        <v>Hervorhebung der Vorleistung</v>
      </c>
    </row>
    <row r="209" spans="1:105" hidden="1" x14ac:dyDescent="0.25">
      <c r="A209"/>
      <c r="B209"/>
      <c r="BD209" s="146">
        <f t="shared" ca="1" si="53"/>
        <v>7.3357623115420445</v>
      </c>
      <c r="BE209" s="147"/>
      <c r="BF209" s="46" cm="1">
        <f t="array" aca="1" ref="BF209" ca="1">INDEX(BC$146:BC$165,RANK(BD209,BD$190:BD$209))</f>
        <v>13</v>
      </c>
      <c r="BG209" s="155" t="str">
        <f ca="1">VLOOKUP(COUNTIF($BW$190:BW209,"F9"),RLFPMQI9,2,0)</f>
        <v>saubere Atmosphäre am Verkaufsort</v>
      </c>
      <c r="BW209" s="173" t="s">
        <v>293</v>
      </c>
      <c r="BY209" s="144" t="str">
        <f t="shared" ca="1" si="52"/>
        <v>unfreundliche Atmosphäre am Verkaufsort</v>
      </c>
    </row>
    <row r="210" spans="1:105" hidden="1" x14ac:dyDescent="0.25">
      <c r="A210"/>
      <c r="B210"/>
      <c r="BW210" s="173"/>
    </row>
    <row r="211" spans="1:105" ht="15.75" hidden="1" thickBot="1" x14ac:dyDescent="0.3">
      <c r="A211"/>
      <c r="B211"/>
      <c r="BF211" s="150" t="s">
        <v>73</v>
      </c>
      <c r="BG211" s="150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150"/>
      <c r="BW211" s="150"/>
      <c r="BY211" s="149" t="str">
        <f>BF211</f>
        <v>PMQI4</v>
      </c>
      <c r="BZ211" s="149"/>
      <c r="CA211" s="149"/>
      <c r="CB211" s="149"/>
      <c r="CC211" s="149"/>
      <c r="CD211" s="149"/>
      <c r="CE211" s="149"/>
      <c r="CF211" s="149"/>
      <c r="CG211" s="149"/>
      <c r="CH211" s="149"/>
      <c r="CI211" s="149"/>
      <c r="CJ211" s="149"/>
      <c r="CK211" s="149"/>
      <c r="CL211" s="149"/>
      <c r="CM211" s="149"/>
    </row>
    <row r="212" spans="1:105" hidden="1" x14ac:dyDescent="0.25">
      <c r="A212"/>
      <c r="B212"/>
      <c r="BD212" s="146">
        <f ca="1">RAND()*$BC$165</f>
        <v>2.5150745845294931</v>
      </c>
      <c r="BE212" s="147"/>
      <c r="BF212" s="46" cm="1">
        <f t="array" aca="1" ref="BF212" ca="1">INDEX(BC$146:BC$165,RANK(BD212,BD$212:BD$231))</f>
        <v>17</v>
      </c>
      <c r="BG212" s="155" t="s">
        <v>272</v>
      </c>
      <c r="BW212" s="173"/>
      <c r="BY212" s="144" t="str">
        <f ca="1">VLOOKUP(BC146,$BF$212:$BG$231,2,0)</f>
        <v>große Buchstaben</v>
      </c>
      <c r="CX212" s="168" t="s">
        <v>66</v>
      </c>
      <c r="CY212" s="169"/>
      <c r="CZ212"/>
      <c r="DA212"/>
    </row>
    <row r="213" spans="1:105" hidden="1" x14ac:dyDescent="0.25">
      <c r="A213"/>
      <c r="B213"/>
      <c r="BD213" s="146">
        <f ca="1">RAND()*$BC$165</f>
        <v>12.256717437287302</v>
      </c>
      <c r="BE213" s="147"/>
      <c r="BF213" s="46" cm="1">
        <f t="array" aca="1" ref="BF213" ca="1">INDEX(BC$146:BC$165,RANK(BD213,BD$212:BD$231))</f>
        <v>5</v>
      </c>
      <c r="BG213" s="155" t="s">
        <v>273</v>
      </c>
      <c r="BW213" s="173"/>
      <c r="BY213" s="144" t="str">
        <f t="shared" ref="BY213:BY231" ca="1" si="56">VLOOKUP(BC147,$BF$212:$BG$231,2,0)</f>
        <v>gut zu vergrößern</v>
      </c>
      <c r="CX213" s="169">
        <f>IF(DA213="","",1)</f>
        <v>1</v>
      </c>
      <c r="CY213" s="164">
        <f ca="1">IF(DA213="","",RAND()*CX228)</f>
        <v>6.9257640834375511</v>
      </c>
      <c r="CZ213" s="165" cm="1">
        <f t="array" aca="1" ref="CZ213" ca="1">IF(CX213="","",INDEX(CX213:CX227,RANK(CY213,CY213:CY227)))</f>
        <v>2</v>
      </c>
      <c r="DA213" s="166" t="s">
        <v>119</v>
      </c>
    </row>
    <row r="214" spans="1:105" hidden="1" x14ac:dyDescent="0.25">
      <c r="A214"/>
      <c r="B214"/>
      <c r="BD214" s="146">
        <f t="shared" ref="BD214:BD231" ca="1" si="57">RAND()*$BC$165</f>
        <v>18.042801132843444</v>
      </c>
      <c r="BE214" s="147"/>
      <c r="BF214" s="46" cm="1">
        <f t="array" aca="1" ref="BF214" ca="1">INDEX(BC$146:BC$165,RANK(BD214,BD$212:BD$231))</f>
        <v>1</v>
      </c>
      <c r="BG214" s="155" t="s">
        <v>274</v>
      </c>
      <c r="BW214" s="173"/>
      <c r="BY214" s="144" t="str">
        <f t="shared" ca="1" si="56"/>
        <v>quadratisch</v>
      </c>
      <c r="CX214" s="169">
        <f t="shared" ref="CX214:CX227" si="58">IF(DA214="","",CX213+1)</f>
        <v>2</v>
      </c>
      <c r="CY214" s="164">
        <f ca="1">IF(DA214="","",RAND()*CX228)</f>
        <v>1.4658488846876452</v>
      </c>
      <c r="CZ214" s="165" cm="1">
        <f t="array" aca="1" ref="CZ214" ca="1">IF(CX214="","",INDEX(CX213:CX227,RANK(CY214,CY213:CY227)))</f>
        <v>8</v>
      </c>
      <c r="DA214" s="166" t="s">
        <v>266</v>
      </c>
    </row>
    <row r="215" spans="1:105" hidden="1" x14ac:dyDescent="0.25">
      <c r="A215"/>
      <c r="B215"/>
      <c r="BD215" s="146">
        <f t="shared" ca="1" si="57"/>
        <v>0.4865053092910343</v>
      </c>
      <c r="BE215" s="147"/>
      <c r="BF215" s="46" cm="1">
        <f t="array" aca="1" ref="BF215" ca="1">INDEX(BC$146:BC$165,RANK(BD215,BD$212:BD$231))</f>
        <v>19</v>
      </c>
      <c r="BG215" s="155" t="str">
        <f ca="1">VLOOKUP(COUNTIF($BW$212:BW215,"F7"),RLFPMQI4,2,0)</f>
        <v>schnell lesbar</v>
      </c>
      <c r="BW215" s="173" t="s">
        <v>67</v>
      </c>
      <c r="BY215" s="144" t="str">
        <f t="shared" ca="1" si="56"/>
        <v>anregend</v>
      </c>
      <c r="CX215" s="169">
        <f t="shared" si="58"/>
        <v>3</v>
      </c>
      <c r="CY215" s="164">
        <f ca="1">IF(DA215="","",RAND()*CX228)</f>
        <v>5.846433405961017</v>
      </c>
      <c r="CZ215" s="165" cm="1">
        <f t="array" aca="1" ref="CZ215" ca="1">IF(CX215="","",INDEX(CX213:CX227,RANK(CY215,CY213:CY227)))</f>
        <v>4</v>
      </c>
      <c r="DA215" s="166" t="s">
        <v>267</v>
      </c>
    </row>
    <row r="216" spans="1:105" hidden="1" x14ac:dyDescent="0.25">
      <c r="A216"/>
      <c r="B216"/>
      <c r="BD216" s="146">
        <f t="shared" ca="1" si="57"/>
        <v>4.1901115421091557</v>
      </c>
      <c r="BE216" s="147"/>
      <c r="BF216" s="46" cm="1">
        <f t="array" aca="1" ref="BF216" ca="1">INDEX(BC$146:BC$165,RANK(BD216,BD$212:BD$231))</f>
        <v>13</v>
      </c>
      <c r="BG216" s="155" t="s">
        <v>275</v>
      </c>
      <c r="BW216" s="173"/>
      <c r="BY216" s="144" t="str">
        <f t="shared" ca="1" si="56"/>
        <v>teures Design</v>
      </c>
      <c r="CX216" s="169">
        <f t="shared" si="58"/>
        <v>4</v>
      </c>
      <c r="CY216" s="164">
        <f ca="1">IF(DA216="","",RAND()*CX228)</f>
        <v>1.1698868970156908</v>
      </c>
      <c r="CZ216" s="165" cm="1">
        <f t="array" aca="1" ref="CZ216" ca="1">IF(CX216="","",INDEX(CX213:CX227,RANK(CY216,CY213:CY227)))</f>
        <v>9</v>
      </c>
      <c r="DA216" s="166" t="s">
        <v>268</v>
      </c>
    </row>
    <row r="217" spans="1:105" hidden="1" x14ac:dyDescent="0.25">
      <c r="A217"/>
      <c r="B217"/>
      <c r="BD217" s="146">
        <f t="shared" ca="1" si="57"/>
        <v>5.1169040833879498</v>
      </c>
      <c r="BE217" s="147"/>
      <c r="BF217" s="46" cm="1">
        <f t="array" aca="1" ref="BF217" ca="1">INDEX(BC$146:BC$165,RANK(BD217,BD$212:BD$231))</f>
        <v>12</v>
      </c>
      <c r="BG217" s="155" t="s">
        <v>276</v>
      </c>
      <c r="BW217" s="173"/>
      <c r="BY217" s="144" t="str">
        <f t="shared" ca="1" si="56"/>
        <v>hochkantig</v>
      </c>
      <c r="CX217" s="169">
        <f t="shared" si="58"/>
        <v>5</v>
      </c>
      <c r="CY217" s="164">
        <f ca="1">IF(DA217="","",RAND()*CX228)</f>
        <v>8.9268338341985256</v>
      </c>
      <c r="CZ217" s="165" cm="1">
        <f t="array" aca="1" ref="CZ217" ca="1">IF(CX217="","",INDEX(CX213:CX227,RANK(CY217,CY213:CY227)))</f>
        <v>1</v>
      </c>
      <c r="DA217" s="166" t="s">
        <v>269</v>
      </c>
    </row>
    <row r="218" spans="1:105" hidden="1" x14ac:dyDescent="0.25">
      <c r="A218"/>
      <c r="B218"/>
      <c r="BD218" s="146">
        <f t="shared" ca="1" si="57"/>
        <v>8.1059833361526579</v>
      </c>
      <c r="BE218" s="147"/>
      <c r="BF218" s="46" cm="1">
        <f t="array" aca="1" ref="BF218" ca="1">INDEX(BC$146:BC$165,RANK(BD218,BD$212:BD$231))</f>
        <v>7</v>
      </c>
      <c r="BG218" s="155" t="s">
        <v>277</v>
      </c>
      <c r="BW218" s="173"/>
      <c r="BY218" s="144" t="str">
        <f t="shared" ca="1" si="56"/>
        <v>grell und leuchtend</v>
      </c>
      <c r="CX218" s="169">
        <f t="shared" si="58"/>
        <v>6</v>
      </c>
      <c r="CY218" s="164">
        <f ca="1">IF(DA218="","",RAND()*CX228)</f>
        <v>3.795745679747212</v>
      </c>
      <c r="CZ218" s="165" cm="1">
        <f t="array" aca="1" ref="CZ218" ca="1">IF(CX218="","",INDEX(CX213:CX227,RANK(CY218,CY213:CY227)))</f>
        <v>7</v>
      </c>
      <c r="DA218" s="166" t="s">
        <v>120</v>
      </c>
    </row>
    <row r="219" spans="1:105" hidden="1" x14ac:dyDescent="0.25">
      <c r="A219"/>
      <c r="B219"/>
      <c r="BD219" s="146">
        <f t="shared" ca="1" si="57"/>
        <v>3.526588130710957</v>
      </c>
      <c r="BE219" s="147"/>
      <c r="BF219" s="46" cm="1">
        <f t="array" aca="1" ref="BF219" ca="1">INDEX(BC$146:BC$165,RANK(BD219,BD$212:BD$231))</f>
        <v>14</v>
      </c>
      <c r="BG219" s="155" t="s">
        <v>278</v>
      </c>
      <c r="BW219" s="173"/>
      <c r="BY219" s="144" t="str">
        <f t="shared" ca="1" si="56"/>
        <v>Symbol für Stärke des Betriebes</v>
      </c>
      <c r="CX219" s="169">
        <f t="shared" si="58"/>
        <v>7</v>
      </c>
      <c r="CY219" s="164">
        <f ca="1">IF(DA219="","",RAND()*CX228)</f>
        <v>4.7054289495305595</v>
      </c>
      <c r="CZ219" s="165" cm="1">
        <f t="array" aca="1" ref="CZ219" ca="1">IF(CX219="","",INDEX(CX213:CX227,RANK(CY219,CY213:CY227)))</f>
        <v>5</v>
      </c>
      <c r="DA219" s="166" t="s">
        <v>271</v>
      </c>
    </row>
    <row r="220" spans="1:105" hidden="1" x14ac:dyDescent="0.25">
      <c r="A220"/>
      <c r="B220"/>
      <c r="BD220" s="146">
        <f t="shared" ca="1" si="57"/>
        <v>7.1353164226965653</v>
      </c>
      <c r="BE220" s="147"/>
      <c r="BF220" s="46" cm="1">
        <f t="array" aca="1" ref="BF220" ca="1">INDEX(BC$146:BC$165,RANK(BD220,BD$212:BD$231))</f>
        <v>8</v>
      </c>
      <c r="BG220" s="155" t="str">
        <f ca="1">VLOOKUP(COUNTIF($BW$212:BW220,"F7"),RLFPMQI4,2,0)</f>
        <v>Symbol für Stärke des Betriebes</v>
      </c>
      <c r="BW220" s="173" t="s">
        <v>67</v>
      </c>
      <c r="BY220" s="144" t="str">
        <f t="shared" ca="1" si="56"/>
        <v>gut zu verkleinern</v>
      </c>
      <c r="CX220" s="169">
        <f t="shared" si="58"/>
        <v>8</v>
      </c>
      <c r="CY220" s="164">
        <f ca="1">IF(DA220="","",RAND()*CX228)</f>
        <v>5.8881639005420663</v>
      </c>
      <c r="CZ220" s="165" cm="1">
        <f t="array" aca="1" ref="CZ220" ca="1">IF(CX220="","",INDEX(CX213:CX227,RANK(CY220,CY213:CY227)))</f>
        <v>3</v>
      </c>
      <c r="DA220" s="166" t="s">
        <v>270</v>
      </c>
    </row>
    <row r="221" spans="1:105" hidden="1" x14ac:dyDescent="0.25">
      <c r="A221"/>
      <c r="B221"/>
      <c r="BD221" s="146">
        <f t="shared" ca="1" si="57"/>
        <v>16.386542955691741</v>
      </c>
      <c r="BE221" s="147"/>
      <c r="BF221" s="46" cm="1">
        <f t="array" aca="1" ref="BF221" ca="1">INDEX(BC$146:BC$165,RANK(BD221,BD$212:BD$231))</f>
        <v>2</v>
      </c>
      <c r="BG221" s="155" t="str">
        <f ca="1">VLOOKUP(COUNTIF($BW$212:BW221,"F7"),RLFPMQI4,2,0)</f>
        <v>gut zu vergrößern</v>
      </c>
      <c r="BW221" s="173" t="s">
        <v>67</v>
      </c>
      <c r="BY221" s="144" t="str">
        <f t="shared" ca="1" si="56"/>
        <v>rund</v>
      </c>
      <c r="CX221" s="169">
        <f t="shared" si="58"/>
        <v>9</v>
      </c>
      <c r="CY221" s="164">
        <f ca="1">IF(DA221="","",RAND()*CX228)</f>
        <v>3.9334444034943026</v>
      </c>
      <c r="CZ221" s="165" cm="1">
        <f t="array" aca="1" ref="CZ221" ca="1">IF(CX221="","",INDEX(CX213:CX227,RANK(CY221,CY213:CY227)))</f>
        <v>6</v>
      </c>
      <c r="DA221" s="166" t="s">
        <v>121</v>
      </c>
    </row>
    <row r="222" spans="1:105" hidden="1" x14ac:dyDescent="0.25">
      <c r="A222"/>
      <c r="B222"/>
      <c r="BD222" s="146">
        <f t="shared" ca="1" si="57"/>
        <v>0.16139267598559437</v>
      </c>
      <c r="BE222" s="147"/>
      <c r="BF222" s="46" cm="1">
        <f t="array" aca="1" ref="BF222" ca="1">INDEX(BC$146:BC$165,RANK(BD222,BD$212:BD$231))</f>
        <v>20</v>
      </c>
      <c r="BG222" s="155" t="s">
        <v>279</v>
      </c>
      <c r="BW222" s="173"/>
      <c r="BY222" s="144" t="str">
        <f t="shared" ca="1" si="56"/>
        <v>grafisch ansprechend gestaltet</v>
      </c>
      <c r="CX222" s="169" t="str">
        <f t="shared" si="58"/>
        <v/>
      </c>
      <c r="CY222" s="164" t="str">
        <f ca="1">IF(DA222="","",RAND()*CX228)</f>
        <v/>
      </c>
      <c r="CZ222" s="165" t="str" cm="1">
        <f t="array" ref="CZ222">IF(CX222="","",INDEX(CX213:CX227,RANK(CY222,CY213:CY227)))</f>
        <v/>
      </c>
      <c r="DA222" s="166"/>
    </row>
    <row r="223" spans="1:105" hidden="1" x14ac:dyDescent="0.25">
      <c r="A223"/>
      <c r="B223"/>
      <c r="BD223" s="146">
        <f t="shared" ca="1" si="57"/>
        <v>2.5067882633154781</v>
      </c>
      <c r="BE223" s="147"/>
      <c r="BF223" s="46" cm="1">
        <f t="array" aca="1" ref="BF223" ca="1">INDEX(BC$146:BC$165,RANK(BD223,BD$212:BD$231))</f>
        <v>18</v>
      </c>
      <c r="BG223" s="155" t="str">
        <f ca="1">VLOOKUP(COUNTIF($BW$212:BW223,"F7"),RLFPMQI4,2,0)</f>
        <v>unverwechselbar</v>
      </c>
      <c r="BW223" s="173" t="s">
        <v>67</v>
      </c>
      <c r="BY223" s="144" t="str">
        <f t="shared" ca="1" si="56"/>
        <v>schwarzweiß</v>
      </c>
      <c r="CX223" s="169" t="str">
        <f t="shared" si="58"/>
        <v/>
      </c>
      <c r="CY223" s="164" t="str">
        <f ca="1">IF(DA223="","",RAND()*CX228)</f>
        <v/>
      </c>
      <c r="CZ223" s="165" t="str" cm="1">
        <f t="array" ref="CZ223">IF(CX223="","",INDEX(CX213:CX227,RANK(CY223,CY213:CY227)))</f>
        <v/>
      </c>
      <c r="DA223" s="166"/>
    </row>
    <row r="224" spans="1:105" hidden="1" x14ac:dyDescent="0.25">
      <c r="A224"/>
      <c r="B224"/>
      <c r="BD224" s="146">
        <f t="shared" ca="1" si="57"/>
        <v>13.670029477950498</v>
      </c>
      <c r="BE224" s="147"/>
      <c r="BF224" s="46" cm="1">
        <f t="array" aca="1" ref="BF224" ca="1">INDEX(BC$146:BC$165,RANK(BD224,BD$212:BD$231))</f>
        <v>4</v>
      </c>
      <c r="BG224" s="155" t="s">
        <v>280</v>
      </c>
      <c r="BW224" s="173"/>
      <c r="BY224" s="144" t="str">
        <f t="shared" ca="1" si="56"/>
        <v>fette Schrift</v>
      </c>
      <c r="CX224" s="169" t="str">
        <f t="shared" si="58"/>
        <v/>
      </c>
      <c r="CY224" s="164" t="str">
        <f ca="1">IF(DA224="","",RAND()*CX228)</f>
        <v/>
      </c>
      <c r="CZ224" s="165" t="str" cm="1">
        <f t="array" ref="CZ224">IF(CX224="","",INDEX(CX213:CX227,RANK(CY224,CY213:CY227)))</f>
        <v/>
      </c>
      <c r="DA224" s="166"/>
    </row>
    <row r="225" spans="1:105" hidden="1" x14ac:dyDescent="0.25">
      <c r="A225"/>
      <c r="B225"/>
      <c r="BD225" s="146">
        <f t="shared" ca="1" si="57"/>
        <v>7.0890791576474177</v>
      </c>
      <c r="BE225" s="147"/>
      <c r="BF225" s="46" cm="1">
        <f t="array" aca="1" ref="BF225" ca="1">INDEX(BC$146:BC$165,RANK(BD225,BD$212:BD$231))</f>
        <v>9</v>
      </c>
      <c r="BG225" s="155" t="str">
        <f ca="1">VLOOKUP(COUNTIF($BW$212:BW225,"F7"),RLFPMQI4,2,0)</f>
        <v>gut zu verkleinern</v>
      </c>
      <c r="BW225" s="173" t="s">
        <v>67</v>
      </c>
      <c r="BY225" s="144" t="str">
        <f t="shared" ca="1" si="56"/>
        <v>farbig und bunt</v>
      </c>
      <c r="CX225" s="169" t="str">
        <f t="shared" si="58"/>
        <v/>
      </c>
      <c r="CY225" s="164" t="str">
        <f ca="1">IF(DA225="","",RAND()*CX228)</f>
        <v/>
      </c>
      <c r="CZ225" s="165" t="str" cm="1">
        <f t="array" ref="CZ225">IF(CX225="","",INDEX(CX213:CX227,RANK(CY225,CY213:CY227)))</f>
        <v/>
      </c>
      <c r="DA225" s="166"/>
    </row>
    <row r="226" spans="1:105" hidden="1" x14ac:dyDescent="0.25">
      <c r="A226"/>
      <c r="B226"/>
      <c r="BD226" s="146">
        <f t="shared" ca="1" si="57"/>
        <v>6.2680638345397792</v>
      </c>
      <c r="BE226" s="147"/>
      <c r="BF226" s="46" cm="1">
        <f t="array" aca="1" ref="BF226" ca="1">INDEX(BC$146:BC$165,RANK(BD226,BD$212:BD$231))</f>
        <v>11</v>
      </c>
      <c r="BG226" s="155" t="str">
        <f ca="1">VLOOKUP(COUNTIF($BW$212:BW226,"F7"),RLFPMQI4,2,0)</f>
        <v>grafisch ansprechend gestaltet</v>
      </c>
      <c r="BW226" s="173" t="s">
        <v>67</v>
      </c>
      <c r="BY226" s="144" t="str">
        <f t="shared" ca="1" si="56"/>
        <v>grafisch und otisch einfärbig</v>
      </c>
      <c r="CX226" s="169" t="str">
        <f t="shared" si="58"/>
        <v/>
      </c>
      <c r="CY226" s="164" t="str">
        <f ca="1">IF(DA226="","",RAND()*CX228)</f>
        <v/>
      </c>
      <c r="CZ226" s="165" t="str" cm="1">
        <f t="array" ref="CZ226">IF(CX226="","",INDEX(CX213:CX227,RANK(CY226,CY213:CY227)))</f>
        <v/>
      </c>
      <c r="DA226" s="166"/>
    </row>
    <row r="227" spans="1:105" hidden="1" x14ac:dyDescent="0.25">
      <c r="A227"/>
      <c r="B227"/>
      <c r="BD227" s="146">
        <f t="shared" ca="1" si="57"/>
        <v>16.207294240746013</v>
      </c>
      <c r="BE227" s="147"/>
      <c r="BF227" s="46" cm="1">
        <f t="array" aca="1" ref="BF227" ca="1">INDEX(BC$146:BC$165,RANK(BD227,BD$212:BD$231))</f>
        <v>3</v>
      </c>
      <c r="BG227" s="155" t="s">
        <v>281</v>
      </c>
      <c r="BW227" s="173"/>
      <c r="BY227" s="144" t="str">
        <f t="shared" ca="1" si="56"/>
        <v>bildlich einfach gemacht</v>
      </c>
      <c r="CX227" s="169" t="str">
        <f t="shared" si="58"/>
        <v/>
      </c>
      <c r="CY227" s="164" t="str">
        <f ca="1">IF(DA227="","",RAND()*CX228)</f>
        <v/>
      </c>
      <c r="CZ227" s="165" t="str" cm="1">
        <f t="array" ref="CZ227">IF(CX227="","",INDEX(CX213:CX227,RANK(CY227,CY213:CY227)))</f>
        <v/>
      </c>
      <c r="DA227" s="166"/>
    </row>
    <row r="228" spans="1:105" hidden="1" x14ac:dyDescent="0.25">
      <c r="A228"/>
      <c r="B228"/>
      <c r="BD228" s="146">
        <f t="shared" ca="1" si="57"/>
        <v>2.6452169808383452</v>
      </c>
      <c r="BE228" s="147"/>
      <c r="BF228" s="46" cm="1">
        <f t="array" aca="1" ref="BF228" ca="1">INDEX(BC$146:BC$165,RANK(BD228,BD$212:BD$231))</f>
        <v>16</v>
      </c>
      <c r="BG228" s="155" t="s">
        <v>283</v>
      </c>
      <c r="BW228" s="173"/>
      <c r="BY228" s="144" t="str">
        <f t="shared" ca="1" si="56"/>
        <v>schöne Farben</v>
      </c>
      <c r="CX228" s="167">
        <f>MAX(CX213:CX227)</f>
        <v>9</v>
      </c>
      <c r="CY228" s="169"/>
      <c r="CZ228" s="172"/>
      <c r="DA228" s="169"/>
    </row>
    <row r="229" spans="1:105" hidden="1" x14ac:dyDescent="0.25">
      <c r="A229"/>
      <c r="B229"/>
      <c r="BD229" s="146">
        <f t="shared" ca="1" si="57"/>
        <v>3.0689218555521136</v>
      </c>
      <c r="BE229" s="147"/>
      <c r="BF229" s="46" cm="1">
        <f t="array" aca="1" ref="BF229" ca="1">INDEX(BC$146:BC$165,RANK(BD229,BD$212:BD$231))</f>
        <v>15</v>
      </c>
      <c r="BG229" s="155" t="s">
        <v>285</v>
      </c>
      <c r="BW229" s="173"/>
      <c r="BY229" s="144" t="str">
        <f t="shared" ca="1" si="56"/>
        <v>unverwechselbar</v>
      </c>
    </row>
    <row r="230" spans="1:105" hidden="1" x14ac:dyDescent="0.25">
      <c r="A230"/>
      <c r="B230"/>
      <c r="BD230" s="146">
        <f t="shared" ca="1" si="57"/>
        <v>11.297625141829242</v>
      </c>
      <c r="BE230" s="147"/>
      <c r="BF230" s="46" cm="1">
        <f t="array" aca="1" ref="BF230" ca="1">INDEX(BC$146:BC$165,RANK(BD230,BD$212:BD$231))</f>
        <v>6</v>
      </c>
      <c r="BG230" s="155" t="s">
        <v>284</v>
      </c>
      <c r="BW230" s="173"/>
      <c r="BY230" s="144" t="str">
        <f t="shared" ca="1" si="56"/>
        <v>schnell lesbar</v>
      </c>
    </row>
    <row r="231" spans="1:105" hidden="1" x14ac:dyDescent="0.25">
      <c r="A231"/>
      <c r="B231"/>
      <c r="BD231" s="146">
        <f t="shared" ca="1" si="57"/>
        <v>6.9393402337381049</v>
      </c>
      <c r="BE231" s="147"/>
      <c r="BF231" s="46" cm="1">
        <f t="array" aca="1" ref="BF231" ca="1">INDEX(BC$146:BC$165,RANK(BD231,BD$212:BD$231))</f>
        <v>10</v>
      </c>
      <c r="BG231" s="155" t="s">
        <v>282</v>
      </c>
      <c r="BW231" s="173"/>
      <c r="BY231" s="144" t="str">
        <f t="shared" ca="1" si="56"/>
        <v>mitreißend</v>
      </c>
    </row>
    <row r="232" spans="1:105" hidden="1" x14ac:dyDescent="0.25">
      <c r="A232"/>
      <c r="B232"/>
    </row>
    <row r="233" spans="1:105" ht="15.75" hidden="1" thickBot="1" x14ac:dyDescent="0.3">
      <c r="A233"/>
      <c r="B233"/>
      <c r="BF233" s="150" t="s">
        <v>74</v>
      </c>
      <c r="BG233" s="150"/>
      <c r="BH233" s="150"/>
      <c r="BI233" s="150"/>
      <c r="BJ233" s="150"/>
      <c r="BK233" s="150"/>
      <c r="BL233" s="150"/>
      <c r="BM233" s="150"/>
      <c r="BN233" s="150"/>
      <c r="BO233" s="150"/>
      <c r="BP233" s="150"/>
      <c r="BQ233" s="150"/>
      <c r="BR233" s="150"/>
      <c r="BS233" s="150"/>
      <c r="BT233" s="150"/>
      <c r="BU233" s="150"/>
      <c r="BV233" s="150"/>
      <c r="BW233" s="150"/>
      <c r="BY233" s="149" t="str">
        <f>BF233</f>
        <v>PMQI5</v>
      </c>
      <c r="BZ233" s="149"/>
      <c r="CA233" s="149"/>
      <c r="CB233" s="149"/>
      <c r="CC233" s="149"/>
      <c r="CD233" s="149"/>
      <c r="CE233" s="149"/>
      <c r="CF233" s="149"/>
      <c r="CG233" s="149"/>
      <c r="CH233" s="149"/>
      <c r="CI233" s="149"/>
      <c r="CJ233" s="149"/>
      <c r="CK233" s="149"/>
      <c r="CL233" s="149"/>
      <c r="CM233" s="149"/>
    </row>
    <row r="234" spans="1:105" hidden="1" x14ac:dyDescent="0.25">
      <c r="A234"/>
      <c r="B234"/>
      <c r="BD234" s="146">
        <f ca="1">RAND()*$BC$165</f>
        <v>4.1661488139431029</v>
      </c>
      <c r="BE234" s="147"/>
      <c r="BF234" s="46" cm="1">
        <f t="array" aca="1" ref="BF234" ca="1">INDEX(BC$146:BC$165,RANK(BD234,BD$234:BD$253))</f>
        <v>16</v>
      </c>
      <c r="BG234" s="155" t="str">
        <f>$BD$97</f>
        <v>Labello</v>
      </c>
      <c r="BY234" s="144" t="str">
        <f ca="1">VLOOKUP(BC146,$BF$234:$BG$253,2,0)</f>
        <v>OB</v>
      </c>
    </row>
    <row r="235" spans="1:105" hidden="1" x14ac:dyDescent="0.25">
      <c r="A235"/>
      <c r="B235"/>
      <c r="BD235" s="146">
        <f ca="1">RAND()*$BC$165</f>
        <v>0.40574343000753244</v>
      </c>
      <c r="BE235" s="147"/>
      <c r="BF235" s="46" cm="1">
        <f t="array" aca="1" ref="BF235" ca="1">INDEX(BC$146:BC$165,RANK(BD235,BD$234:BD$253))</f>
        <v>20</v>
      </c>
      <c r="BG235" s="155" t="str">
        <f>$BD$99</f>
        <v>Pampers</v>
      </c>
      <c r="BY235" s="144" t="str">
        <f t="shared" ref="BY235:BY253" ca="1" si="59">VLOOKUP(BC147,$BF$234:$BG$253,2,0)</f>
        <v>Zusatznutzen</v>
      </c>
    </row>
    <row r="236" spans="1:105" hidden="1" x14ac:dyDescent="0.25">
      <c r="A236"/>
      <c r="B236"/>
      <c r="BD236" s="146">
        <f t="shared" ref="BD236:BD253" ca="1" si="60">RAND()*$BC$165</f>
        <v>10.620285024010602</v>
      </c>
      <c r="BE236" s="147"/>
      <c r="BF236" s="46" cm="1">
        <f t="array" aca="1" ref="BF236" ca="1">INDEX(BC$146:BC$165,RANK(BD236,BD$234:BD$253))</f>
        <v>11</v>
      </c>
      <c r="BG236" s="155" t="s">
        <v>249</v>
      </c>
      <c r="BY236" s="144" t="str">
        <f t="shared" ca="1" si="59"/>
        <v>Bestimmungsnutzen</v>
      </c>
    </row>
    <row r="237" spans="1:105" hidden="1" x14ac:dyDescent="0.25">
      <c r="A237"/>
      <c r="B237"/>
      <c r="BD237" s="146">
        <f t="shared" ca="1" si="60"/>
        <v>11.927780184770088</v>
      </c>
      <c r="BE237" s="147"/>
      <c r="BF237" s="46" cm="1">
        <f t="array" aca="1" ref="BF237" ca="1">INDEX(BC$146:BC$165,RANK(BD237,BD$234:BD$253))</f>
        <v>9</v>
      </c>
      <c r="BG237" s="155" t="str">
        <f>$BE$132</f>
        <v>Erlebnisnutzen</v>
      </c>
      <c r="BY237" s="144" t="str">
        <f t="shared" ca="1" si="59"/>
        <v>Sax</v>
      </c>
    </row>
    <row r="238" spans="1:105" hidden="1" x14ac:dyDescent="0.25">
      <c r="A238"/>
      <c r="B238"/>
      <c r="BD238" s="146">
        <f t="shared" ca="1" si="60"/>
        <v>11.513110879607364</v>
      </c>
      <c r="BE238" s="147"/>
      <c r="BF238" s="46" cm="1">
        <f t="array" aca="1" ref="BF238" ca="1">INDEX(BC$146:BC$165,RANK(BD238,BD$234:BD$253))</f>
        <v>10</v>
      </c>
      <c r="BG238" s="155" t="s">
        <v>250</v>
      </c>
      <c r="BY238" s="144" t="str">
        <f t="shared" ca="1" si="59"/>
        <v>Gestaltungsnutzen</v>
      </c>
    </row>
    <row r="239" spans="1:105" hidden="1" x14ac:dyDescent="0.25">
      <c r="A239"/>
      <c r="B239"/>
      <c r="BD239" s="146">
        <f t="shared" ca="1" si="60"/>
        <v>7.1831679436485718</v>
      </c>
      <c r="BE239" s="147"/>
      <c r="BF239" s="46" cm="1">
        <f t="array" aca="1" ref="BF239" ca="1">INDEX(BC$146:BC$165,RANK(BD239,BD$234:BD$253))</f>
        <v>12</v>
      </c>
      <c r="BG239" s="155" t="str">
        <f>$BE$134</f>
        <v>Lifestyle</v>
      </c>
      <c r="BY239" s="144" t="str">
        <f t="shared" ca="1" si="59"/>
        <v>Aspirin</v>
      </c>
    </row>
    <row r="240" spans="1:105" hidden="1" x14ac:dyDescent="0.25">
      <c r="A240"/>
      <c r="B240"/>
      <c r="BD240" s="146">
        <f t="shared" ca="1" si="60"/>
        <v>0.87042336915697405</v>
      </c>
      <c r="BE240" s="147"/>
      <c r="BF240" s="46" cm="1">
        <f t="array" aca="1" ref="BF240" ca="1">INDEX(BC$146:BC$165,RANK(BD240,BD$234:BD$253))</f>
        <v>19</v>
      </c>
      <c r="BG240" s="155" t="str">
        <f>$BE$135</f>
        <v>Eignungsnutzen</v>
      </c>
      <c r="BY240" s="144" t="str">
        <f t="shared" ca="1" si="59"/>
        <v>Uhu</v>
      </c>
    </row>
    <row r="241" spans="1:91" hidden="1" x14ac:dyDescent="0.25">
      <c r="A241"/>
      <c r="B241"/>
      <c r="BD241" s="146">
        <f t="shared" ca="1" si="60"/>
        <v>15.490853053302811</v>
      </c>
      <c r="BE241" s="147"/>
      <c r="BF241" s="46" cm="1">
        <f t="array" aca="1" ref="BF241" ca="1">INDEX(BC$146:BC$165,RANK(BD241,BD$234:BD$253))</f>
        <v>5</v>
      </c>
      <c r="BG241" s="155" t="s">
        <v>251</v>
      </c>
      <c r="BY241" s="144" t="str">
        <f t="shared" ca="1" si="59"/>
        <v>Tempo</v>
      </c>
    </row>
    <row r="242" spans="1:91" hidden="1" x14ac:dyDescent="0.25">
      <c r="A242"/>
      <c r="B242"/>
      <c r="BD242" s="146">
        <f t="shared" ca="1" si="60"/>
        <v>6.9419530702329961</v>
      </c>
      <c r="BE242" s="147"/>
      <c r="BF242" s="46" cm="1">
        <f t="array" aca="1" ref="BF242" ca="1">INDEX(BC$146:BC$165,RANK(BD242,BD$234:BD$253))</f>
        <v>13</v>
      </c>
      <c r="BG242" s="155" t="str">
        <f>$BE$131</f>
        <v>Geltungsnutzen</v>
      </c>
      <c r="BY242" s="144" t="str">
        <f t="shared" ca="1" si="59"/>
        <v>Erlebnisnutzen</v>
      </c>
    </row>
    <row r="243" spans="1:91" hidden="1" x14ac:dyDescent="0.25">
      <c r="A243"/>
      <c r="B243"/>
      <c r="BD243" s="146">
        <f t="shared" ca="1" si="60"/>
        <v>16.437081486346489</v>
      </c>
      <c r="BE243" s="147"/>
      <c r="BF243" s="46" cm="1">
        <f t="array" aca="1" ref="BF243" ca="1">INDEX(BC$146:BC$165,RANK(BD243,BD$234:BD$253))</f>
        <v>3</v>
      </c>
      <c r="BG243" s="155" t="s">
        <v>252</v>
      </c>
      <c r="BY243" s="144" t="str">
        <f t="shared" ca="1" si="59"/>
        <v>Maxi</v>
      </c>
    </row>
    <row r="244" spans="1:91" hidden="1" x14ac:dyDescent="0.25">
      <c r="A244"/>
      <c r="B244"/>
      <c r="BD244" s="146">
        <f t="shared" ca="1" si="60"/>
        <v>13.311386733522996</v>
      </c>
      <c r="BE244" s="147"/>
      <c r="BF244" s="46" cm="1">
        <f t="array" aca="1" ref="BF244" ca="1">INDEX(BC$146:BC$165,RANK(BD244,BD$234:BD$253))</f>
        <v>6</v>
      </c>
      <c r="BG244" s="155" t="str">
        <f>$BD$100</f>
        <v>Aspirin</v>
      </c>
      <c r="BY244" s="144" t="str">
        <f t="shared" ca="1" si="59"/>
        <v>Ferrari</v>
      </c>
    </row>
    <row r="245" spans="1:91" hidden="1" x14ac:dyDescent="0.25">
      <c r="A245"/>
      <c r="B245"/>
      <c r="BD245" s="146">
        <f t="shared" ca="1" si="60"/>
        <v>15.598093571605162</v>
      </c>
      <c r="BE245" s="147"/>
      <c r="BF245" s="46" cm="1">
        <f t="array" aca="1" ref="BF245" ca="1">INDEX(BC$146:BC$165,RANK(BD245,BD$234:BD$253))</f>
        <v>4</v>
      </c>
      <c r="BG245" s="155" t="s">
        <v>253</v>
      </c>
      <c r="BY245" s="144" t="str">
        <f t="shared" ca="1" si="59"/>
        <v>Lifestyle</v>
      </c>
    </row>
    <row r="246" spans="1:91" hidden="1" x14ac:dyDescent="0.25">
      <c r="A246"/>
      <c r="B246"/>
      <c r="BD246" s="146">
        <f t="shared" ca="1" si="60"/>
        <v>12.006209450362631</v>
      </c>
      <c r="BE246" s="147"/>
      <c r="BF246" s="46" cm="1">
        <f t="array" aca="1" ref="BF246" ca="1">INDEX(BC$146:BC$165,RANK(BD246,BD$234:BD$253))</f>
        <v>8</v>
      </c>
      <c r="BG246" s="155" t="str">
        <f>$BD$96</f>
        <v>Tempo</v>
      </c>
      <c r="BY246" s="144" t="str">
        <f t="shared" ca="1" si="59"/>
        <v>Geltungsnutzen</v>
      </c>
    </row>
    <row r="247" spans="1:91" hidden="1" x14ac:dyDescent="0.25">
      <c r="A247"/>
      <c r="B247"/>
      <c r="BD247" s="146">
        <f t="shared" ca="1" si="60"/>
        <v>17.63082180084546</v>
      </c>
      <c r="BE247" s="147"/>
      <c r="BF247" s="46" cm="1">
        <f t="array" aca="1" ref="BF247" ca="1">INDEX(BC$146:BC$165,RANK(BD247,BD$234:BD$253))</f>
        <v>1</v>
      </c>
      <c r="BG247" s="155" t="str">
        <f>$BD$98</f>
        <v>OB</v>
      </c>
      <c r="BY247" s="144" t="str">
        <f t="shared" ca="1" si="59"/>
        <v>Werksabholung</v>
      </c>
    </row>
    <row r="248" spans="1:91" hidden="1" x14ac:dyDescent="0.25">
      <c r="A248"/>
      <c r="B248"/>
      <c r="BD248" s="146">
        <f t="shared" ca="1" si="60"/>
        <v>1.2260734528494766</v>
      </c>
      <c r="BE248" s="147"/>
      <c r="BF248" s="46" cm="1">
        <f t="array" aca="1" ref="BF248" ca="1">INDEX(BC$146:BC$165,RANK(BD248,BD$234:BD$253))</f>
        <v>18</v>
      </c>
      <c r="BG248" s="155" t="s">
        <v>254</v>
      </c>
      <c r="BY248" s="144" t="str">
        <f t="shared" ca="1" si="59"/>
        <v>Grundnutzen</v>
      </c>
    </row>
    <row r="249" spans="1:91" hidden="1" x14ac:dyDescent="0.25">
      <c r="A249"/>
      <c r="B249"/>
      <c r="BD249" s="146">
        <f t="shared" ca="1" si="60"/>
        <v>12.693303927296551</v>
      </c>
      <c r="BE249" s="147"/>
      <c r="BF249" s="46" cm="1">
        <f t="array" aca="1" ref="BF249" ca="1">INDEX(BC$146:BC$165,RANK(BD249,BD$234:BD$253))</f>
        <v>7</v>
      </c>
      <c r="BG249" s="155" t="str">
        <f>$BD$95</f>
        <v>Uhu</v>
      </c>
      <c r="BY249" s="144" t="str">
        <f t="shared" ca="1" si="59"/>
        <v>Labello</v>
      </c>
    </row>
    <row r="250" spans="1:91" hidden="1" x14ac:dyDescent="0.25">
      <c r="A250"/>
      <c r="B250"/>
      <c r="BD250" s="146">
        <f t="shared" ca="1" si="60"/>
        <v>5.9082146061062542</v>
      </c>
      <c r="BE250" s="147"/>
      <c r="BF250" s="46" cm="1">
        <f t="array" aca="1" ref="BF250" ca="1">INDEX(BC$146:BC$165,RANK(BD250,BD$234:BD$253))</f>
        <v>15</v>
      </c>
      <c r="BG250" s="155" t="str">
        <f>$BE$84</f>
        <v>Grundnutzen</v>
      </c>
      <c r="BY250" s="144" t="str">
        <f t="shared" ca="1" si="59"/>
        <v>Hauszustellung</v>
      </c>
    </row>
    <row r="251" spans="1:91" hidden="1" x14ac:dyDescent="0.25">
      <c r="A251"/>
      <c r="B251"/>
      <c r="BD251" s="146">
        <f t="shared" ca="1" si="60"/>
        <v>16.609320960361412</v>
      </c>
      <c r="BE251" s="147"/>
      <c r="BF251" s="46" cm="1">
        <f t="array" aca="1" ref="BF251" ca="1">INDEX(BC$146:BC$165,RANK(BD251,BD$234:BD$253))</f>
        <v>2</v>
      </c>
      <c r="BG251" s="155" t="str">
        <f>$BE$85</f>
        <v>Zusatznutzen</v>
      </c>
      <c r="BY251" s="144" t="str">
        <f t="shared" ca="1" si="59"/>
        <v>Stabilo</v>
      </c>
    </row>
    <row r="252" spans="1:91" hidden="1" x14ac:dyDescent="0.25">
      <c r="A252"/>
      <c r="B252"/>
      <c r="BD252" s="146">
        <f t="shared" ca="1" si="60"/>
        <v>3.525530780340107</v>
      </c>
      <c r="BE252" s="147"/>
      <c r="BF252" s="46" cm="1">
        <f t="array" aca="1" ref="BF252" ca="1">INDEX(BC$146:BC$165,RANK(BD252,BD$234:BD$253))</f>
        <v>17</v>
      </c>
      <c r="BG252" s="155" t="str">
        <f>$BE$133</f>
        <v>Hauszustellung</v>
      </c>
      <c r="BY252" s="144" t="str">
        <f t="shared" ca="1" si="59"/>
        <v>Eignungsnutzen</v>
      </c>
    </row>
    <row r="253" spans="1:91" hidden="1" x14ac:dyDescent="0.25">
      <c r="A253"/>
      <c r="B253"/>
      <c r="BD253" s="146">
        <f t="shared" ca="1" si="60"/>
        <v>6.4966405771812896</v>
      </c>
      <c r="BE253" s="147"/>
      <c r="BF253" s="46" cm="1">
        <f t="array" aca="1" ref="BF253" ca="1">INDEX(BC$146:BC$165,RANK(BD253,BD$234:BD$253))</f>
        <v>14</v>
      </c>
      <c r="BG253" s="155" t="s">
        <v>255</v>
      </c>
      <c r="BY253" s="144" t="str">
        <f t="shared" ca="1" si="59"/>
        <v>Pampers</v>
      </c>
    </row>
    <row r="254" spans="1:91" hidden="1" x14ac:dyDescent="0.25">
      <c r="A254"/>
      <c r="B254"/>
    </row>
    <row r="255" spans="1:91" ht="15.75" hidden="1" thickBot="1" x14ac:dyDescent="0.3">
      <c r="A255"/>
      <c r="B255"/>
      <c r="BF255" s="150" t="s">
        <v>75</v>
      </c>
      <c r="BG255" s="150"/>
      <c r="BH255" s="150"/>
      <c r="BI255" s="150"/>
      <c r="BJ255" s="150"/>
      <c r="BK255" s="150"/>
      <c r="BL255" s="150"/>
      <c r="BM255" s="150"/>
      <c r="BN255" s="150"/>
      <c r="BO255" s="150"/>
      <c r="BP255" s="150"/>
      <c r="BQ255" s="150"/>
      <c r="BR255" s="150"/>
      <c r="BS255" s="150"/>
      <c r="BT255" s="150"/>
      <c r="BU255" s="150"/>
      <c r="BV255" s="150"/>
      <c r="BW255" s="150"/>
      <c r="BY255" s="149" t="str">
        <f>BF255</f>
        <v>PMQI6</v>
      </c>
      <c r="BZ255" s="149"/>
      <c r="CA255" s="149"/>
      <c r="CB255" s="149"/>
      <c r="CC255" s="149"/>
      <c r="CD255" s="149"/>
      <c r="CE255" s="149"/>
      <c r="CF255" s="149"/>
      <c r="CG255" s="149"/>
      <c r="CH255" s="149"/>
      <c r="CI255" s="149"/>
      <c r="CJ255" s="149"/>
      <c r="CK255" s="149"/>
      <c r="CL255" s="149"/>
      <c r="CM255" s="149"/>
    </row>
    <row r="256" spans="1:91" hidden="1" x14ac:dyDescent="0.25">
      <c r="A256"/>
      <c r="B256"/>
      <c r="BD256" s="146">
        <f ca="1">RAND()*$BC$165</f>
        <v>5.6562877419925055</v>
      </c>
      <c r="BE256" s="147"/>
      <c r="BF256" s="46" cm="1">
        <f t="array" aca="1" ref="BF256" ca="1">INDEX(BC$146:BC$165,RANK(BD256,BD$256:BD$275))</f>
        <v>14</v>
      </c>
      <c r="BG256" s="155" t="str">
        <f>$BK$104</f>
        <v>Gesundheit</v>
      </c>
      <c r="BY256" s="144" t="str">
        <f ca="1">VLOOKUP(BC146,$BF$256:$BG$275,2,0)</f>
        <v>Lizenzmarke</v>
      </c>
    </row>
    <row r="257" spans="1:77" hidden="1" x14ac:dyDescent="0.25">
      <c r="A257"/>
      <c r="B257"/>
      <c r="BD257" s="146">
        <f ca="1">RAND()*$BC$165</f>
        <v>13.346976457041904</v>
      </c>
      <c r="BE257" s="147"/>
      <c r="BF257" s="46" cm="1">
        <f t="array" aca="1" ref="BF257" ca="1">INDEX(BC$146:BC$165,RANK(BD257,BD$256:BD$275))</f>
        <v>6</v>
      </c>
      <c r="BG257" s="155" t="str">
        <f>$BE$138</f>
        <v>Produktlinienausweitung</v>
      </c>
      <c r="BY257" s="144" t="str">
        <f t="shared" ref="BY257:BY275" ca="1" si="61">VLOOKUP(BC147,$BF$256:$BG$275,2,0)</f>
        <v>Gebrauchseigenschaften</v>
      </c>
    </row>
    <row r="258" spans="1:77" hidden="1" x14ac:dyDescent="0.25">
      <c r="A258"/>
      <c r="B258"/>
      <c r="BD258" s="146">
        <f t="shared" ref="BD258:BD275" ca="1" si="62">RAND()*$BC$165</f>
        <v>12.570588177425531</v>
      </c>
      <c r="BE258" s="147"/>
      <c r="BF258" s="46" cm="1">
        <f t="array" aca="1" ref="BF258" ca="1">INDEX(BC$146:BC$165,RANK(BD258,BD$256:BD$275))</f>
        <v>7</v>
      </c>
      <c r="BG258" s="155" t="s">
        <v>243</v>
      </c>
      <c r="BY258" s="144" t="str">
        <f t="shared" ca="1" si="61"/>
        <v>Mehrmarkenstrategie</v>
      </c>
    </row>
    <row r="259" spans="1:77" hidden="1" x14ac:dyDescent="0.25">
      <c r="A259"/>
      <c r="B259"/>
      <c r="BD259" s="146">
        <f t="shared" ca="1" si="62"/>
        <v>10.575899395630703</v>
      </c>
      <c r="BE259" s="147"/>
      <c r="BF259" s="46" cm="1">
        <f t="array" aca="1" ref="BF259" ca="1">INDEX(BC$146:BC$165,RANK(BD259,BD$256:BD$275))</f>
        <v>10</v>
      </c>
      <c r="BG259" s="155" t="str">
        <f>$BX$111</f>
        <v>Hygiene</v>
      </c>
      <c r="BY259" s="144" t="str">
        <f t="shared" ca="1" si="61"/>
        <v>Freiheit</v>
      </c>
    </row>
    <row r="260" spans="1:77" hidden="1" x14ac:dyDescent="0.25">
      <c r="A260"/>
      <c r="B260"/>
      <c r="BD260" s="146">
        <f t="shared" ca="1" si="62"/>
        <v>10.65006308968351</v>
      </c>
      <c r="BE260" s="147"/>
      <c r="BF260" s="46" cm="1">
        <f t="array" aca="1" ref="BF260" ca="1">INDEX(BC$146:BC$165,RANK(BD260,BD$256:BD$275))</f>
        <v>9</v>
      </c>
      <c r="BG260" s="155" t="str">
        <f>$BE$88</f>
        <v>Herstellermarke</v>
      </c>
      <c r="BY260" s="144" t="str">
        <f t="shared" ca="1" si="61"/>
        <v>Umwelt</v>
      </c>
    </row>
    <row r="261" spans="1:77" hidden="1" x14ac:dyDescent="0.25">
      <c r="A261"/>
      <c r="B261"/>
      <c r="BD261" s="146">
        <f t="shared" ca="1" si="62"/>
        <v>2.0745736677897497</v>
      </c>
      <c r="BE261" s="147"/>
      <c r="BF261" s="46" cm="1">
        <f t="array" aca="1" ref="BF261" ca="1">INDEX(BC$146:BC$165,RANK(BD261,BD$256:BD$275))</f>
        <v>19</v>
      </c>
      <c r="BG261" s="155" t="str">
        <f>$BE$89</f>
        <v>Handelsmarke</v>
      </c>
      <c r="BY261" s="144" t="str">
        <f t="shared" ca="1" si="61"/>
        <v>Produktlinienausweitung</v>
      </c>
    </row>
    <row r="262" spans="1:77" hidden="1" x14ac:dyDescent="0.25">
      <c r="A262"/>
      <c r="B262"/>
      <c r="BD262" s="146">
        <f t="shared" ca="1" si="62"/>
        <v>19.220501681769612</v>
      </c>
      <c r="BE262" s="147"/>
      <c r="BF262" s="46" cm="1">
        <f t="array" aca="1" ref="BF262" ca="1">INDEX(BC$146:BC$165,RANK(BD262,BD$256:BD$275))</f>
        <v>1</v>
      </c>
      <c r="BG262" s="155" t="str">
        <f>$BE$90</f>
        <v>Lizenzmarke</v>
      </c>
      <c r="BY262" s="144" t="str">
        <f t="shared" ca="1" si="61"/>
        <v>Preis</v>
      </c>
    </row>
    <row r="263" spans="1:77" hidden="1" x14ac:dyDescent="0.25">
      <c r="A263"/>
      <c r="B263"/>
      <c r="BD263" s="146">
        <f t="shared" ca="1" si="62"/>
        <v>1.4094233071488871</v>
      </c>
      <c r="BE263" s="147"/>
      <c r="BF263" s="46" cm="1">
        <f t="array" aca="1" ref="BF263" ca="1">INDEX(BC$146:BC$165,RANK(BD263,BD$256:BD$275))</f>
        <v>20</v>
      </c>
      <c r="BG263" s="155" t="str">
        <f>$BE$91</f>
        <v>Co-Brand</v>
      </c>
      <c r="BY263" s="144" t="str">
        <f t="shared" ca="1" si="61"/>
        <v>Genusswert</v>
      </c>
    </row>
    <row r="264" spans="1:77" hidden="1" x14ac:dyDescent="0.25">
      <c r="A264"/>
      <c r="B264"/>
      <c r="BD264" s="146">
        <f t="shared" ca="1" si="62"/>
        <v>15.904656888347708</v>
      </c>
      <c r="BE264" s="147"/>
      <c r="BF264" s="46" cm="1">
        <f t="array" aca="1" ref="BF264" ca="1">INDEX(BC$146:BC$165,RANK(BD264,BD$256:BD$275))</f>
        <v>3</v>
      </c>
      <c r="BG264" s="155" t="str">
        <f>$BE$140</f>
        <v>Mehrmarkenstrategie</v>
      </c>
      <c r="BY264" s="144" t="str">
        <f t="shared" ca="1" si="61"/>
        <v>Herstellermarke</v>
      </c>
    </row>
    <row r="265" spans="1:77" hidden="1" x14ac:dyDescent="0.25">
      <c r="A265"/>
      <c r="B265"/>
      <c r="BD265" s="146">
        <f t="shared" ca="1" si="62"/>
        <v>17.188574402630291</v>
      </c>
      <c r="BE265" s="147"/>
      <c r="BF265" s="46" cm="1">
        <f t="array" aca="1" ref="BF265" ca="1">INDEX(BC$146:BC$165,RANK(BD265,BD$256:BD$275))</f>
        <v>2</v>
      </c>
      <c r="BG265" s="155" t="str">
        <f>$BK$118</f>
        <v>Gebrauchseigenschaften</v>
      </c>
      <c r="BY265" s="144" t="str">
        <f t="shared" ca="1" si="61"/>
        <v>Hygiene</v>
      </c>
    </row>
    <row r="266" spans="1:77" hidden="1" x14ac:dyDescent="0.25">
      <c r="A266"/>
      <c r="B266"/>
      <c r="BD266" s="146">
        <f t="shared" ca="1" si="62"/>
        <v>5.1650347586063905</v>
      </c>
      <c r="BE266" s="147"/>
      <c r="BF266" s="46" cm="1">
        <f t="array" aca="1" ref="BF266" ca="1">INDEX(BC$146:BC$165,RANK(BD266,BD$256:BD$275))</f>
        <v>17</v>
      </c>
      <c r="BG266" s="155" t="s">
        <v>244</v>
      </c>
      <c r="BY266" s="144" t="str">
        <f t="shared" ca="1" si="61"/>
        <v>Qualitätswert</v>
      </c>
    </row>
    <row r="267" spans="1:77" hidden="1" x14ac:dyDescent="0.25">
      <c r="A267"/>
      <c r="B267"/>
      <c r="BD267" s="146">
        <f t="shared" ca="1" si="62"/>
        <v>2.3012180559732509</v>
      </c>
      <c r="BE267" s="147"/>
      <c r="BF267" s="46" cm="1">
        <f t="array" aca="1" ref="BF267" ca="1">INDEX(BC$146:BC$165,RANK(BD267,BD$256:BD$275))</f>
        <v>18</v>
      </c>
      <c r="BG267" s="155" t="str">
        <f>$BE$139</f>
        <v>Markenausweitung</v>
      </c>
      <c r="BY267" s="144" t="str">
        <f t="shared" ca="1" si="61"/>
        <v>Nährwert</v>
      </c>
    </row>
    <row r="268" spans="1:77" hidden="1" x14ac:dyDescent="0.25">
      <c r="A268"/>
      <c r="B268"/>
      <c r="BD268" s="146">
        <f t="shared" ca="1" si="62"/>
        <v>11.754079003183008</v>
      </c>
      <c r="BE268" s="147"/>
      <c r="BF268" s="46" cm="1">
        <f t="array" aca="1" ref="BF268" ca="1">INDEX(BC$146:BC$165,RANK(BD268,BD$256:BD$275))</f>
        <v>8</v>
      </c>
      <c r="BG268" s="155" t="str">
        <f>$BK$111</f>
        <v>Genusswert</v>
      </c>
      <c r="BY268" s="144" t="str">
        <f t="shared" ca="1" si="61"/>
        <v>Betrieb</v>
      </c>
    </row>
    <row r="269" spans="1:77" hidden="1" x14ac:dyDescent="0.25">
      <c r="A269"/>
      <c r="B269"/>
      <c r="BD269" s="146">
        <f t="shared" ca="1" si="62"/>
        <v>7.7343247749135813</v>
      </c>
      <c r="BE269" s="147"/>
      <c r="BF269" s="46" cm="1">
        <f t="array" aca="1" ref="BF269" ca="1">INDEX(BC$146:BC$165,RANK(BD269,BD$256:BD$275))</f>
        <v>11</v>
      </c>
      <c r="BG269" s="155" t="s">
        <v>245</v>
      </c>
      <c r="BY269" s="144" t="str">
        <f t="shared" ca="1" si="61"/>
        <v>Gesundheit</v>
      </c>
    </row>
    <row r="270" spans="1:77" hidden="1" x14ac:dyDescent="0.25">
      <c r="A270"/>
      <c r="B270"/>
      <c r="BD270" s="146">
        <f t="shared" ca="1" si="62"/>
        <v>5.4587732604514834</v>
      </c>
      <c r="BE270" s="147"/>
      <c r="BF270" s="46" cm="1">
        <f t="array" aca="1" ref="BF270" ca="1">INDEX(BC$146:BC$165,RANK(BD270,BD$256:BD$275))</f>
        <v>16</v>
      </c>
      <c r="BG270" s="155" t="s">
        <v>246</v>
      </c>
      <c r="BY270" s="144" t="str">
        <f t="shared" ca="1" si="61"/>
        <v>Unternehmensmarke</v>
      </c>
    </row>
    <row r="271" spans="1:77" hidden="1" x14ac:dyDescent="0.25">
      <c r="A271"/>
      <c r="B271"/>
      <c r="BD271" s="146">
        <f t="shared" ca="1" si="62"/>
        <v>5.5325302781980046</v>
      </c>
      <c r="BE271" s="147"/>
      <c r="BF271" s="46" cm="1">
        <f t="array" aca="1" ref="BF271" ca="1">INDEX(BC$146:BC$165,RANK(BD271,BD$256:BD$275))</f>
        <v>15</v>
      </c>
      <c r="BG271" s="155" t="str">
        <f>$BE$141</f>
        <v>Unternehmensmarke</v>
      </c>
      <c r="BY271" s="144" t="str">
        <f t="shared" ca="1" si="61"/>
        <v>Ländermarke</v>
      </c>
    </row>
    <row r="272" spans="1:77" hidden="1" x14ac:dyDescent="0.25">
      <c r="A272"/>
      <c r="B272"/>
      <c r="BD272" s="146">
        <f t="shared" ca="1" si="62"/>
        <v>7.305318198548445</v>
      </c>
      <c r="BE272" s="147"/>
      <c r="BF272" s="46" cm="1">
        <f t="array" aca="1" ref="BF272" ca="1">INDEX(BC$146:BC$165,RANK(BD272,BD$256:BD$275))</f>
        <v>12</v>
      </c>
      <c r="BG272" s="155" t="str">
        <f>$BX$104</f>
        <v>Nährwert</v>
      </c>
      <c r="BY272" s="144" t="str">
        <f t="shared" ca="1" si="61"/>
        <v>Grundmarke</v>
      </c>
    </row>
    <row r="273" spans="1:91" hidden="1" x14ac:dyDescent="0.25">
      <c r="A273"/>
      <c r="B273"/>
      <c r="BD273" s="146">
        <f t="shared" ca="1" si="62"/>
        <v>6.4055929605597761</v>
      </c>
      <c r="BE273" s="147"/>
      <c r="BF273" s="46" cm="1">
        <f t="array" aca="1" ref="BF273" ca="1">INDEX(BC$146:BC$165,RANK(BD273,BD$256:BD$275))</f>
        <v>13</v>
      </c>
      <c r="BG273" s="155" t="s">
        <v>247</v>
      </c>
      <c r="BY273" s="144" t="str">
        <f t="shared" ca="1" si="61"/>
        <v>Markenausweitung</v>
      </c>
    </row>
    <row r="274" spans="1:91" hidden="1" x14ac:dyDescent="0.25">
      <c r="A274"/>
      <c r="B274"/>
      <c r="BD274" s="146">
        <f t="shared" ca="1" si="62"/>
        <v>15.688402424012439</v>
      </c>
      <c r="BE274" s="147"/>
      <c r="BF274" s="46" cm="1">
        <f t="array" aca="1" ref="BF274" ca="1">INDEX(BC$146:BC$165,RANK(BD274,BD$256:BD$275))</f>
        <v>4</v>
      </c>
      <c r="BG274" s="155" t="s">
        <v>248</v>
      </c>
      <c r="BY274" s="144" t="str">
        <f t="shared" ca="1" si="61"/>
        <v>Handelsmarke</v>
      </c>
    </row>
    <row r="275" spans="1:91" hidden="1" x14ac:dyDescent="0.25">
      <c r="A275"/>
      <c r="B275"/>
      <c r="BD275" s="146">
        <f t="shared" ca="1" si="62"/>
        <v>15.246314257545396</v>
      </c>
      <c r="BE275" s="147"/>
      <c r="BF275" s="46" cm="1">
        <f t="array" aca="1" ref="BF275" ca="1">INDEX(BC$146:BC$165,RANK(BD275,BD$256:BD$275))</f>
        <v>5</v>
      </c>
      <c r="BG275" s="155" t="str">
        <f>$BK$125</f>
        <v>Umwelt</v>
      </c>
      <c r="BY275" s="144" t="str">
        <f t="shared" ca="1" si="61"/>
        <v>Co-Brand</v>
      </c>
    </row>
    <row r="276" spans="1:91" hidden="1" x14ac:dyDescent="0.25">
      <c r="A276"/>
      <c r="B276"/>
    </row>
    <row r="277" spans="1:91" ht="15.75" hidden="1" thickBot="1" x14ac:dyDescent="0.3">
      <c r="A277"/>
      <c r="B277"/>
      <c r="BF277" s="150" t="s">
        <v>76</v>
      </c>
      <c r="BG277" s="150"/>
      <c r="BH277" s="150"/>
      <c r="BI277" s="150"/>
      <c r="BJ277" s="150"/>
      <c r="BK277" s="150"/>
      <c r="BL277" s="150"/>
      <c r="BM277" s="150"/>
      <c r="BN277" s="150"/>
      <c r="BO277" s="150"/>
      <c r="BP277" s="150"/>
      <c r="BQ277" s="150"/>
      <c r="BR277" s="150"/>
      <c r="BS277" s="150"/>
      <c r="BT277" s="150"/>
      <c r="BU277" s="150"/>
      <c r="BV277" s="150"/>
      <c r="BW277" s="150"/>
      <c r="BY277" s="149" t="str">
        <f>BF277</f>
        <v>PMQI7</v>
      </c>
      <c r="BZ277" s="149"/>
      <c r="CA277" s="149"/>
      <c r="CB277" s="149"/>
      <c r="CC277" s="149"/>
      <c r="CD277" s="149"/>
      <c r="CE277" s="149"/>
      <c r="CF277" s="149"/>
      <c r="CG277" s="149"/>
      <c r="CH277" s="149"/>
      <c r="CI277" s="149"/>
      <c r="CJ277" s="149"/>
      <c r="CK277" s="149"/>
      <c r="CL277" s="149"/>
      <c r="CM277" s="149"/>
    </row>
    <row r="278" spans="1:91" hidden="1" x14ac:dyDescent="0.25">
      <c r="A278"/>
      <c r="B278"/>
      <c r="BD278" s="146">
        <f ca="1">RAND()*$BC$165</f>
        <v>12.84173509293197</v>
      </c>
      <c r="BE278" s="147"/>
      <c r="BF278" s="46" cm="1">
        <f t="array" aca="1" ref="BF278" ca="1">INDEX(BC$146:BC$165,RANK(BD278,BD$278:BD$297))</f>
        <v>10</v>
      </c>
      <c r="BG278" s="155"/>
      <c r="BY278" s="144">
        <f ca="1">VLOOKUP(BC146,$BF$278:$BG$297,2,0)</f>
        <v>0</v>
      </c>
    </row>
    <row r="279" spans="1:91" hidden="1" x14ac:dyDescent="0.25">
      <c r="A279"/>
      <c r="B279"/>
      <c r="BD279" s="146">
        <f ca="1">RAND()*$BC$165</f>
        <v>0.52319943029138338</v>
      </c>
      <c r="BE279" s="147"/>
      <c r="BF279" s="46" cm="1">
        <f t="array" aca="1" ref="BF279" ca="1">INDEX(BC$146:BC$165,RANK(BD279,BD$278:BD$297))</f>
        <v>19</v>
      </c>
      <c r="BG279" s="155"/>
      <c r="BY279" s="144">
        <f t="shared" ref="BY279:BY297" ca="1" si="63">VLOOKUP(BC147,$BF$278:$BG$297,2,0)</f>
        <v>0</v>
      </c>
    </row>
    <row r="280" spans="1:91" hidden="1" x14ac:dyDescent="0.25">
      <c r="A280"/>
      <c r="B280"/>
      <c r="BD280" s="146">
        <f t="shared" ref="BD280:BD297" ca="1" si="64">RAND()*$BC$165</f>
        <v>1.0061603920256879</v>
      </c>
      <c r="BE280" s="147"/>
      <c r="BF280" s="46" cm="1">
        <f t="array" aca="1" ref="BF280" ca="1">INDEX(BC$146:BC$165,RANK(BD280,BD$278:BD$297))</f>
        <v>18</v>
      </c>
      <c r="BG280" s="155"/>
      <c r="BY280" s="144">
        <f t="shared" ca="1" si="63"/>
        <v>0</v>
      </c>
    </row>
    <row r="281" spans="1:91" hidden="1" x14ac:dyDescent="0.25">
      <c r="A281"/>
      <c r="B281"/>
      <c r="BD281" s="146">
        <f t="shared" ca="1" si="64"/>
        <v>2.5186081559669127</v>
      </c>
      <c r="BE281" s="147"/>
      <c r="BF281" s="46" cm="1">
        <f t="array" aca="1" ref="BF281" ca="1">INDEX(BC$146:BC$165,RANK(BD281,BD$278:BD$297))</f>
        <v>16</v>
      </c>
      <c r="BG281" s="155"/>
      <c r="BY281" s="144">
        <f t="shared" ca="1" si="63"/>
        <v>0</v>
      </c>
    </row>
    <row r="282" spans="1:91" hidden="1" x14ac:dyDescent="0.25">
      <c r="A282"/>
      <c r="B282"/>
      <c r="BD282" s="146">
        <f t="shared" ca="1" si="64"/>
        <v>0.37363277456107902</v>
      </c>
      <c r="BE282" s="147"/>
      <c r="BF282" s="46" cm="1">
        <f t="array" aca="1" ref="BF282" ca="1">INDEX(BC$146:BC$165,RANK(BD282,BD$278:BD$297))</f>
        <v>20</v>
      </c>
      <c r="BG282" s="155"/>
      <c r="BY282" s="144">
        <f t="shared" ca="1" si="63"/>
        <v>0</v>
      </c>
    </row>
    <row r="283" spans="1:91" hidden="1" x14ac:dyDescent="0.25">
      <c r="A283"/>
      <c r="B283"/>
      <c r="BD283" s="146">
        <f t="shared" ca="1" si="64"/>
        <v>16.025430755633209</v>
      </c>
      <c r="BE283" s="147"/>
      <c r="BF283" s="46" cm="1">
        <f t="array" aca="1" ref="BF283" ca="1">INDEX(BC$146:BC$165,RANK(BD283,BD$278:BD$297))</f>
        <v>4</v>
      </c>
      <c r="BG283" s="155"/>
      <c r="BY283" s="144">
        <f t="shared" ca="1" si="63"/>
        <v>0</v>
      </c>
    </row>
    <row r="284" spans="1:91" hidden="1" x14ac:dyDescent="0.25">
      <c r="A284"/>
      <c r="B284"/>
      <c r="BD284" s="146">
        <f t="shared" ca="1" si="64"/>
        <v>4.1051813827912609</v>
      </c>
      <c r="BE284" s="147"/>
      <c r="BF284" s="46" cm="1">
        <f t="array" aca="1" ref="BF284" ca="1">INDEX(BC$146:BC$165,RANK(BD284,BD$278:BD$297))</f>
        <v>15</v>
      </c>
      <c r="BG284" s="155"/>
      <c r="BY284" s="144">
        <f t="shared" ca="1" si="63"/>
        <v>0</v>
      </c>
    </row>
    <row r="285" spans="1:91" hidden="1" x14ac:dyDescent="0.25">
      <c r="A285"/>
      <c r="B285"/>
      <c r="BD285" s="146">
        <f t="shared" ca="1" si="64"/>
        <v>18.073444810277628</v>
      </c>
      <c r="BE285" s="147"/>
      <c r="BF285" s="46" cm="1">
        <f t="array" aca="1" ref="BF285" ca="1">INDEX(BC$146:BC$165,RANK(BD285,BD$278:BD$297))</f>
        <v>2</v>
      </c>
      <c r="BG285" s="155"/>
      <c r="BY285" s="144">
        <f t="shared" ca="1" si="63"/>
        <v>0</v>
      </c>
    </row>
    <row r="286" spans="1:91" hidden="1" x14ac:dyDescent="0.25">
      <c r="A286"/>
      <c r="B286"/>
      <c r="BD286" s="146">
        <f t="shared" ca="1" si="64"/>
        <v>13.533821011821917</v>
      </c>
      <c r="BE286" s="147"/>
      <c r="BF286" s="46" cm="1">
        <f t="array" aca="1" ref="BF286" ca="1">INDEX(BC$146:BC$165,RANK(BD286,BD$278:BD$297))</f>
        <v>8</v>
      </c>
      <c r="BG286" s="155"/>
      <c r="BY286" s="144">
        <f t="shared" ca="1" si="63"/>
        <v>0</v>
      </c>
    </row>
    <row r="287" spans="1:91" hidden="1" x14ac:dyDescent="0.25">
      <c r="A287"/>
      <c r="B287"/>
      <c r="BD287" s="146">
        <f t="shared" ca="1" si="64"/>
        <v>13.403551602787395</v>
      </c>
      <c r="BE287" s="147"/>
      <c r="BF287" s="46" cm="1">
        <f t="array" aca="1" ref="BF287" ca="1">INDEX(BC$146:BC$165,RANK(BD287,BD$278:BD$297))</f>
        <v>9</v>
      </c>
      <c r="BG287" s="155"/>
      <c r="BY287" s="144">
        <f t="shared" ca="1" si="63"/>
        <v>0</v>
      </c>
    </row>
    <row r="288" spans="1:91" hidden="1" x14ac:dyDescent="0.25">
      <c r="A288"/>
      <c r="B288"/>
      <c r="BD288" s="146">
        <f t="shared" ca="1" si="64"/>
        <v>8.1313666102120337</v>
      </c>
      <c r="BE288" s="147"/>
      <c r="BF288" s="46" cm="1">
        <f t="array" aca="1" ref="BF288" ca="1">INDEX(BC$146:BC$165,RANK(BD288,BD$278:BD$297))</f>
        <v>14</v>
      </c>
      <c r="BG288" s="155"/>
      <c r="BY288" s="144">
        <f t="shared" ca="1" si="63"/>
        <v>0</v>
      </c>
    </row>
    <row r="289" spans="1:91" hidden="1" x14ac:dyDescent="0.25">
      <c r="A289"/>
      <c r="B289"/>
      <c r="BD289" s="146">
        <f t="shared" ca="1" si="64"/>
        <v>14.445564057254995</v>
      </c>
      <c r="BE289" s="147"/>
      <c r="BF289" s="46" cm="1">
        <f t="array" aca="1" ref="BF289" ca="1">INDEX(BC$146:BC$165,RANK(BD289,BD$278:BD$297))</f>
        <v>7</v>
      </c>
      <c r="BG289" s="155"/>
      <c r="BY289" s="144">
        <f t="shared" ca="1" si="63"/>
        <v>0</v>
      </c>
    </row>
    <row r="290" spans="1:91" hidden="1" x14ac:dyDescent="0.25">
      <c r="A290"/>
      <c r="B290"/>
      <c r="BD290" s="146">
        <f t="shared" ca="1" si="64"/>
        <v>14.6944175350175</v>
      </c>
      <c r="BE290" s="147"/>
      <c r="BF290" s="46" cm="1">
        <f t="array" aca="1" ref="BF290" ca="1">INDEX(BC$146:BC$165,RANK(BD290,BD$278:BD$297))</f>
        <v>6</v>
      </c>
      <c r="BG290" s="155"/>
      <c r="BY290" s="144">
        <f t="shared" ca="1" si="63"/>
        <v>0</v>
      </c>
    </row>
    <row r="291" spans="1:91" hidden="1" x14ac:dyDescent="0.25">
      <c r="A291"/>
      <c r="B291"/>
      <c r="BD291" s="146">
        <f t="shared" ca="1" si="64"/>
        <v>17.479190343183898</v>
      </c>
      <c r="BE291" s="147"/>
      <c r="BF291" s="46" cm="1">
        <f t="array" aca="1" ref="BF291" ca="1">INDEX(BC$146:BC$165,RANK(BD291,BD$278:BD$297))</f>
        <v>3</v>
      </c>
      <c r="BG291" s="155"/>
      <c r="BY291" s="144">
        <f t="shared" ca="1" si="63"/>
        <v>0</v>
      </c>
    </row>
    <row r="292" spans="1:91" hidden="1" x14ac:dyDescent="0.25">
      <c r="A292"/>
      <c r="B292"/>
      <c r="BD292" s="146">
        <f t="shared" ca="1" si="64"/>
        <v>2.1561425411390855</v>
      </c>
      <c r="BE292" s="147"/>
      <c r="BF292" s="46" cm="1">
        <f t="array" aca="1" ref="BF292" ca="1">INDEX(BC$146:BC$165,RANK(BD292,BD$278:BD$297))</f>
        <v>17</v>
      </c>
      <c r="BG292" s="155"/>
      <c r="BY292" s="144">
        <f t="shared" ca="1" si="63"/>
        <v>0</v>
      </c>
    </row>
    <row r="293" spans="1:91" hidden="1" x14ac:dyDescent="0.25">
      <c r="A293"/>
      <c r="B293"/>
      <c r="BD293" s="146">
        <f t="shared" ca="1" si="64"/>
        <v>19.975213197904633</v>
      </c>
      <c r="BE293" s="147"/>
      <c r="BF293" s="46" cm="1">
        <f t="array" aca="1" ref="BF293" ca="1">INDEX(BC$146:BC$165,RANK(BD293,BD$278:BD$297))</f>
        <v>1</v>
      </c>
      <c r="BG293" s="155"/>
      <c r="BY293" s="144">
        <f t="shared" ca="1" si="63"/>
        <v>0</v>
      </c>
    </row>
    <row r="294" spans="1:91" hidden="1" x14ac:dyDescent="0.25">
      <c r="A294"/>
      <c r="B294"/>
      <c r="BD294" s="146">
        <f t="shared" ca="1" si="64"/>
        <v>11.655447328392965</v>
      </c>
      <c r="BE294" s="147"/>
      <c r="BF294" s="46" cm="1">
        <f t="array" aca="1" ref="BF294" ca="1">INDEX(BC$146:BC$165,RANK(BD294,BD$278:BD$297))</f>
        <v>13</v>
      </c>
      <c r="BG294" s="155"/>
      <c r="BY294" s="144">
        <f t="shared" ca="1" si="63"/>
        <v>0</v>
      </c>
    </row>
    <row r="295" spans="1:91" hidden="1" x14ac:dyDescent="0.25">
      <c r="A295"/>
      <c r="B295"/>
      <c r="BD295" s="146">
        <f t="shared" ca="1" si="64"/>
        <v>12.791432130210577</v>
      </c>
      <c r="BE295" s="147"/>
      <c r="BF295" s="46" cm="1">
        <f t="array" aca="1" ref="BF295" ca="1">INDEX(BC$146:BC$165,RANK(BD295,BD$278:BD$297))</f>
        <v>11</v>
      </c>
      <c r="BG295" s="155"/>
      <c r="BY295" s="144">
        <f t="shared" ca="1" si="63"/>
        <v>0</v>
      </c>
    </row>
    <row r="296" spans="1:91" hidden="1" x14ac:dyDescent="0.25">
      <c r="A296"/>
      <c r="B296"/>
      <c r="BD296" s="146">
        <f t="shared" ca="1" si="64"/>
        <v>11.760613037272872</v>
      </c>
      <c r="BE296" s="147"/>
      <c r="BF296" s="46" cm="1">
        <f t="array" aca="1" ref="BF296" ca="1">INDEX(BC$146:BC$165,RANK(BD296,BD$278:BD$297))</f>
        <v>12</v>
      </c>
      <c r="BG296" s="155"/>
      <c r="BY296" s="144">
        <f t="shared" ca="1" si="63"/>
        <v>0</v>
      </c>
    </row>
    <row r="297" spans="1:91" hidden="1" x14ac:dyDescent="0.25">
      <c r="A297"/>
      <c r="B297"/>
      <c r="BD297" s="146">
        <f t="shared" ca="1" si="64"/>
        <v>14.806079613769423</v>
      </c>
      <c r="BE297" s="147"/>
      <c r="BF297" s="46" cm="1">
        <f t="array" aca="1" ref="BF297" ca="1">INDEX(BC$146:BC$165,RANK(BD297,BD$278:BD$297))</f>
        <v>5</v>
      </c>
      <c r="BG297" s="155"/>
      <c r="BY297" s="144">
        <f t="shared" ca="1" si="63"/>
        <v>0</v>
      </c>
    </row>
    <row r="298" spans="1:91" hidden="1" x14ac:dyDescent="0.25">
      <c r="A298"/>
      <c r="B298"/>
    </row>
    <row r="299" spans="1:91" ht="15.75" hidden="1" thickBot="1" x14ac:dyDescent="0.3">
      <c r="A299"/>
      <c r="B299"/>
      <c r="BF299" s="150" t="s">
        <v>77</v>
      </c>
      <c r="BG299" s="150"/>
      <c r="BH299" s="150"/>
      <c r="BI299" s="150"/>
      <c r="BJ299" s="150"/>
      <c r="BK299" s="150"/>
      <c r="BL299" s="150"/>
      <c r="BM299" s="150"/>
      <c r="BN299" s="150"/>
      <c r="BO299" s="150"/>
      <c r="BP299" s="150"/>
      <c r="BQ299" s="150"/>
      <c r="BR299" s="150"/>
      <c r="BS299" s="150"/>
      <c r="BT299" s="150"/>
      <c r="BU299" s="150"/>
      <c r="BV299" s="150"/>
      <c r="BW299" s="150"/>
      <c r="BY299" s="149" t="str">
        <f>BF299</f>
        <v>PMQI8</v>
      </c>
      <c r="BZ299" s="149"/>
      <c r="CA299" s="149"/>
      <c r="CB299" s="149"/>
      <c r="CC299" s="149"/>
      <c r="CD299" s="149"/>
      <c r="CE299" s="149"/>
      <c r="CF299" s="149"/>
      <c r="CG299" s="149"/>
      <c r="CH299" s="149"/>
      <c r="CI299" s="149"/>
      <c r="CJ299" s="149"/>
      <c r="CK299" s="149"/>
      <c r="CL299" s="149"/>
      <c r="CM299" s="149"/>
    </row>
    <row r="300" spans="1:91" hidden="1" x14ac:dyDescent="0.25">
      <c r="A300"/>
      <c r="B300"/>
      <c r="BD300" s="146">
        <f ca="1">RAND()*$BC$165</f>
        <v>18.429957140323342</v>
      </c>
      <c r="BE300" s="147"/>
      <c r="BF300" s="46" cm="1">
        <f t="array" aca="1" ref="BF300" ca="1">INDEX(BC$146:BC$165,RANK(BD300,BD$300:BD$319))</f>
        <v>3</v>
      </c>
      <c r="BG300" s="155"/>
      <c r="BY300" s="144">
        <f ca="1">VLOOKUP(BC146,$BF$300:$BG$319,2,0)</f>
        <v>0</v>
      </c>
    </row>
    <row r="301" spans="1:91" hidden="1" x14ac:dyDescent="0.25">
      <c r="A301"/>
      <c r="B301"/>
      <c r="BD301" s="146">
        <f ca="1">RAND()*$BC$165</f>
        <v>9.0407685633291521</v>
      </c>
      <c r="BE301" s="147"/>
      <c r="BF301" s="46" cm="1">
        <f t="array" aca="1" ref="BF301" ca="1">INDEX(BC$146:BC$165,RANK(BD301,BD$300:BD$319))</f>
        <v>11</v>
      </c>
      <c r="BG301" s="155"/>
      <c r="BY301" s="144">
        <f t="shared" ref="BY301:BY319" ca="1" si="65">VLOOKUP(BC147,$BF$300:$BG$319,2,0)</f>
        <v>0</v>
      </c>
    </row>
    <row r="302" spans="1:91" hidden="1" x14ac:dyDescent="0.25">
      <c r="A302"/>
      <c r="B302"/>
      <c r="BD302" s="146">
        <f t="shared" ref="BD302:BD319" ca="1" si="66">RAND()*$BC$165</f>
        <v>1.6563423777223329</v>
      </c>
      <c r="BE302" s="147"/>
      <c r="BF302" s="46" cm="1">
        <f t="array" aca="1" ref="BF302" ca="1">INDEX(BC$146:BC$165,RANK(BD302,BD$300:BD$319))</f>
        <v>20</v>
      </c>
      <c r="BG302" s="155"/>
      <c r="BY302" s="144">
        <f t="shared" ca="1" si="65"/>
        <v>0</v>
      </c>
    </row>
    <row r="303" spans="1:91" hidden="1" x14ac:dyDescent="0.25">
      <c r="A303"/>
      <c r="B303"/>
      <c r="BD303" s="146">
        <f t="shared" ca="1" si="66"/>
        <v>7.607061894586538</v>
      </c>
      <c r="BE303" s="147"/>
      <c r="BF303" s="46" cm="1">
        <f t="array" aca="1" ref="BF303" ca="1">INDEX(BC$146:BC$165,RANK(BD303,BD$300:BD$319))</f>
        <v>12</v>
      </c>
      <c r="BG303" s="155"/>
      <c r="BY303" s="144">
        <f t="shared" ca="1" si="65"/>
        <v>0</v>
      </c>
    </row>
    <row r="304" spans="1:91" hidden="1" x14ac:dyDescent="0.25">
      <c r="A304"/>
      <c r="B304"/>
      <c r="BD304" s="146">
        <f t="shared" ca="1" si="66"/>
        <v>5.728211316543808</v>
      </c>
      <c r="BE304" s="147"/>
      <c r="BF304" s="46" cm="1">
        <f t="array" aca="1" ref="BF304" ca="1">INDEX(BC$146:BC$165,RANK(BD304,BD$300:BD$319))</f>
        <v>15</v>
      </c>
      <c r="BG304" s="155"/>
      <c r="BY304" s="144">
        <f t="shared" ca="1" si="65"/>
        <v>0</v>
      </c>
    </row>
    <row r="305" spans="1:77" hidden="1" x14ac:dyDescent="0.25">
      <c r="A305"/>
      <c r="B305"/>
      <c r="BD305" s="146">
        <f t="shared" ca="1" si="66"/>
        <v>18.486333653506644</v>
      </c>
      <c r="BE305" s="147"/>
      <c r="BF305" s="46" cm="1">
        <f t="array" aca="1" ref="BF305" ca="1">INDEX(BC$146:BC$165,RANK(BD305,BD$300:BD$319))</f>
        <v>2</v>
      </c>
      <c r="BG305" s="155"/>
      <c r="BY305" s="144">
        <f t="shared" ca="1" si="65"/>
        <v>0</v>
      </c>
    </row>
    <row r="306" spans="1:77" hidden="1" x14ac:dyDescent="0.25">
      <c r="A306"/>
      <c r="B306"/>
      <c r="BD306" s="146">
        <f t="shared" ca="1" si="66"/>
        <v>6.0678457848001148</v>
      </c>
      <c r="BE306" s="147"/>
      <c r="BF306" s="46" cm="1">
        <f t="array" aca="1" ref="BF306" ca="1">INDEX(BC$146:BC$165,RANK(BD306,BD$300:BD$319))</f>
        <v>14</v>
      </c>
      <c r="BG306" s="155"/>
      <c r="BY306" s="144">
        <f t="shared" ca="1" si="65"/>
        <v>0</v>
      </c>
    </row>
    <row r="307" spans="1:77" hidden="1" x14ac:dyDescent="0.25">
      <c r="A307"/>
      <c r="B307"/>
      <c r="BD307" s="146">
        <f t="shared" ca="1" si="66"/>
        <v>5.5660354840519695</v>
      </c>
      <c r="BE307" s="147"/>
      <c r="BF307" s="46" cm="1">
        <f t="array" aca="1" ref="BF307" ca="1">INDEX(BC$146:BC$165,RANK(BD307,BD$300:BD$319))</f>
        <v>16</v>
      </c>
      <c r="BG307" s="155"/>
      <c r="BY307" s="144">
        <f t="shared" ca="1" si="65"/>
        <v>0</v>
      </c>
    </row>
    <row r="308" spans="1:77" hidden="1" x14ac:dyDescent="0.25">
      <c r="A308"/>
      <c r="B308"/>
      <c r="BD308" s="146">
        <f t="shared" ca="1" si="66"/>
        <v>7.2419857171325379</v>
      </c>
      <c r="BE308" s="147"/>
      <c r="BF308" s="46" cm="1">
        <f t="array" aca="1" ref="BF308" ca="1">INDEX(BC$146:BC$165,RANK(BD308,BD$300:BD$319))</f>
        <v>13</v>
      </c>
      <c r="BG308" s="155"/>
      <c r="BY308" s="144">
        <f t="shared" ca="1" si="65"/>
        <v>0</v>
      </c>
    </row>
    <row r="309" spans="1:77" hidden="1" x14ac:dyDescent="0.25">
      <c r="A309"/>
      <c r="B309"/>
      <c r="BD309" s="146">
        <f t="shared" ca="1" si="66"/>
        <v>2.6188561107201824</v>
      </c>
      <c r="BE309" s="147"/>
      <c r="BF309" s="46" cm="1">
        <f t="array" aca="1" ref="BF309" ca="1">INDEX(BC$146:BC$165,RANK(BD309,BD$300:BD$319))</f>
        <v>19</v>
      </c>
      <c r="BG309" s="155"/>
      <c r="BY309" s="144">
        <f t="shared" ca="1" si="65"/>
        <v>0</v>
      </c>
    </row>
    <row r="310" spans="1:77" hidden="1" x14ac:dyDescent="0.25">
      <c r="A310"/>
      <c r="B310"/>
      <c r="BD310" s="146">
        <f t="shared" ca="1" si="66"/>
        <v>14.19661479307522</v>
      </c>
      <c r="BE310" s="147"/>
      <c r="BF310" s="46" cm="1">
        <f t="array" aca="1" ref="BF310" ca="1">INDEX(BC$146:BC$165,RANK(BD310,BD$300:BD$319))</f>
        <v>4</v>
      </c>
      <c r="BG310" s="155"/>
      <c r="BY310" s="144">
        <f t="shared" ca="1" si="65"/>
        <v>0</v>
      </c>
    </row>
    <row r="311" spans="1:77" hidden="1" x14ac:dyDescent="0.25">
      <c r="A311"/>
      <c r="B311"/>
      <c r="BD311" s="146">
        <f t="shared" ca="1" si="66"/>
        <v>14.006070665271455</v>
      </c>
      <c r="BE311" s="147"/>
      <c r="BF311" s="46" cm="1">
        <f t="array" aca="1" ref="BF311" ca="1">INDEX(BC$146:BC$165,RANK(BD311,BD$300:BD$319))</f>
        <v>5</v>
      </c>
      <c r="BG311" s="155"/>
      <c r="BY311" s="144">
        <f t="shared" ca="1" si="65"/>
        <v>0</v>
      </c>
    </row>
    <row r="312" spans="1:77" hidden="1" x14ac:dyDescent="0.25">
      <c r="A312"/>
      <c r="B312"/>
      <c r="BD312" s="146">
        <f t="shared" ca="1" si="66"/>
        <v>4.9918047349724182</v>
      </c>
      <c r="BE312" s="147"/>
      <c r="BF312" s="46" cm="1">
        <f t="array" aca="1" ref="BF312" ca="1">INDEX(BC$146:BC$165,RANK(BD312,BD$300:BD$319))</f>
        <v>17</v>
      </c>
      <c r="BG312" s="155"/>
      <c r="BY312" s="144">
        <f t="shared" ca="1" si="65"/>
        <v>0</v>
      </c>
    </row>
    <row r="313" spans="1:77" hidden="1" x14ac:dyDescent="0.25">
      <c r="A313"/>
      <c r="B313"/>
      <c r="BD313" s="146">
        <f t="shared" ca="1" si="66"/>
        <v>11.139019218391418</v>
      </c>
      <c r="BE313" s="147"/>
      <c r="BF313" s="46" cm="1">
        <f t="array" aca="1" ref="BF313" ca="1">INDEX(BC$146:BC$165,RANK(BD313,BD$300:BD$319))</f>
        <v>8</v>
      </c>
      <c r="BG313" s="155"/>
      <c r="BY313" s="144">
        <f t="shared" ca="1" si="65"/>
        <v>0</v>
      </c>
    </row>
    <row r="314" spans="1:77" hidden="1" x14ac:dyDescent="0.25">
      <c r="A314"/>
      <c r="B314"/>
      <c r="BD314" s="146">
        <f t="shared" ca="1" si="66"/>
        <v>13.064507936358039</v>
      </c>
      <c r="BE314" s="147"/>
      <c r="BF314" s="46" cm="1">
        <f t="array" aca="1" ref="BF314" ca="1">INDEX(BC$146:BC$165,RANK(BD314,BD$300:BD$319))</f>
        <v>6</v>
      </c>
      <c r="BG314" s="155"/>
      <c r="BY314" s="144">
        <f t="shared" ca="1" si="65"/>
        <v>0</v>
      </c>
    </row>
    <row r="315" spans="1:77" hidden="1" x14ac:dyDescent="0.25">
      <c r="A315"/>
      <c r="B315"/>
      <c r="BD315" s="146">
        <f t="shared" ca="1" si="66"/>
        <v>4.2709677816677827</v>
      </c>
      <c r="BE315" s="147"/>
      <c r="BF315" s="46" cm="1">
        <f t="array" aca="1" ref="BF315" ca="1">INDEX(BC$146:BC$165,RANK(BD315,BD$300:BD$319))</f>
        <v>18</v>
      </c>
      <c r="BG315" s="155"/>
      <c r="BY315" s="144">
        <f t="shared" ca="1" si="65"/>
        <v>0</v>
      </c>
    </row>
    <row r="316" spans="1:77" hidden="1" x14ac:dyDescent="0.25">
      <c r="A316"/>
      <c r="B316"/>
      <c r="BD316" s="146">
        <f t="shared" ca="1" si="66"/>
        <v>19.019202340030876</v>
      </c>
      <c r="BE316" s="147"/>
      <c r="BF316" s="46" cm="1">
        <f t="array" aca="1" ref="BF316" ca="1">INDEX(BC$146:BC$165,RANK(BD316,BD$300:BD$319))</f>
        <v>1</v>
      </c>
      <c r="BG316" s="155"/>
      <c r="BY316" s="144">
        <f t="shared" ca="1" si="65"/>
        <v>0</v>
      </c>
    </row>
    <row r="317" spans="1:77" hidden="1" x14ac:dyDescent="0.25">
      <c r="A317"/>
      <c r="B317"/>
      <c r="BD317" s="146">
        <f t="shared" ca="1" si="66"/>
        <v>9.6056438271693025</v>
      </c>
      <c r="BE317" s="147"/>
      <c r="BF317" s="46" cm="1">
        <f t="array" aca="1" ref="BF317" ca="1">INDEX(BC$146:BC$165,RANK(BD317,BD$300:BD$319))</f>
        <v>10</v>
      </c>
      <c r="BG317" s="155"/>
      <c r="BY317" s="144">
        <f t="shared" ca="1" si="65"/>
        <v>0</v>
      </c>
    </row>
    <row r="318" spans="1:77" hidden="1" x14ac:dyDescent="0.25">
      <c r="A318"/>
      <c r="B318"/>
      <c r="BD318" s="146">
        <f t="shared" ca="1" si="66"/>
        <v>10.876748623550727</v>
      </c>
      <c r="BE318" s="147"/>
      <c r="BF318" s="46" cm="1">
        <f t="array" aca="1" ref="BF318" ca="1">INDEX(BC$146:BC$165,RANK(BD318,BD$300:BD$319))</f>
        <v>9</v>
      </c>
      <c r="BG318" s="155"/>
      <c r="BY318" s="144">
        <f t="shared" ca="1" si="65"/>
        <v>0</v>
      </c>
    </row>
    <row r="319" spans="1:77" hidden="1" x14ac:dyDescent="0.25">
      <c r="A319"/>
      <c r="B319"/>
      <c r="BD319" s="146">
        <f t="shared" ca="1" si="66"/>
        <v>11.688108721622397</v>
      </c>
      <c r="BE319" s="147"/>
      <c r="BF319" s="46" cm="1">
        <f t="array" aca="1" ref="BF319" ca="1">INDEX(BC$146:BC$165,RANK(BD319,BD$300:BD$319))</f>
        <v>7</v>
      </c>
      <c r="BG319" s="155"/>
      <c r="BY319" s="144">
        <f t="shared" ca="1" si="65"/>
        <v>0</v>
      </c>
    </row>
    <row r="320" spans="1:77" hidden="1" x14ac:dyDescent="0.25">
      <c r="A320"/>
      <c r="B320"/>
    </row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spans="1:1" hidden="1" x14ac:dyDescent="0.25"/>
    <row r="1986" spans="1:1" hidden="1" x14ac:dyDescent="0.25"/>
    <row r="1987" spans="1:1" hidden="1" x14ac:dyDescent="0.25"/>
    <row r="1988" spans="1:1" hidden="1" x14ac:dyDescent="0.25"/>
    <row r="1989" spans="1:1" hidden="1" x14ac:dyDescent="0.25"/>
    <row r="1990" spans="1:1" hidden="1" x14ac:dyDescent="0.25"/>
    <row r="1991" spans="1:1" hidden="1" x14ac:dyDescent="0.25"/>
    <row r="1992" spans="1:1" hidden="1" x14ac:dyDescent="0.25"/>
    <row r="1993" spans="1:1" hidden="1" x14ac:dyDescent="0.25"/>
    <row r="1994" spans="1:1" hidden="1" x14ac:dyDescent="0.25"/>
    <row r="1995" spans="1:1" hidden="1" x14ac:dyDescent="0.25"/>
    <row r="1996" spans="1:1" hidden="1" x14ac:dyDescent="0.25"/>
    <row r="1997" spans="1:1" hidden="1" x14ac:dyDescent="0.25"/>
    <row r="1998" spans="1:1" hidden="1" x14ac:dyDescent="0.25"/>
    <row r="1999" spans="1:1" hidden="1" x14ac:dyDescent="0.25"/>
    <row r="2000" spans="1:1" hidden="1" x14ac:dyDescent="0.25">
      <c r="A2000" s="156" t="s">
        <v>62</v>
      </c>
    </row>
    <row r="2001" spans="1:1" hidden="1" x14ac:dyDescent="0.25">
      <c r="A2001" s="156">
        <v>1</v>
      </c>
    </row>
    <row r="2002" spans="1:1" hidden="1" x14ac:dyDescent="0.25">
      <c r="A2002" s="156" t="s">
        <v>296</v>
      </c>
    </row>
    <row r="2003" spans="1:1" hidden="1" x14ac:dyDescent="0.25"/>
    <row r="2004" spans="1:1" hidden="1" x14ac:dyDescent="0.25"/>
    <row r="2005" spans="1:1" hidden="1" x14ac:dyDescent="0.25"/>
    <row r="2006" spans="1:1" hidden="1" x14ac:dyDescent="0.25"/>
  </sheetData>
  <sheetProtection algorithmName="SHA-512" hashValue="kEfdbFbarPkin9iM1gC+CxTxHNnouu58DPu9dLNTmthiyIUwzbhyaiK3ygc+sHliNWRDd3AqOxLKwiRuZ0Kr0A==" saltValue="raCdhshgjQgLlHGFWCeSXw==" spinCount="100000" sheet="1" objects="1" scenarios="1" selectLockedCells="1"/>
  <sortState ref="BG259:BG278">
    <sortCondition ref="BG259:BG278"/>
  </sortState>
  <mergeCells count="189">
    <mergeCell ref="BE140:BO140"/>
    <mergeCell ref="BE141:BO141"/>
    <mergeCell ref="BD102:CJ102"/>
    <mergeCell ref="BD103:BH128"/>
    <mergeCell ref="BK104:BU104"/>
    <mergeCell ref="BX104:CH104"/>
    <mergeCell ref="BK111:BU111"/>
    <mergeCell ref="BX111:CH111"/>
    <mergeCell ref="BK118:BU118"/>
    <mergeCell ref="BK125:BU125"/>
    <mergeCell ref="N79:AI80"/>
    <mergeCell ref="N81:AI82"/>
    <mergeCell ref="N77:AI78"/>
    <mergeCell ref="D87:AJ87"/>
    <mergeCell ref="AL2:AN2"/>
    <mergeCell ref="BE91:BO91"/>
    <mergeCell ref="BD137:CJ137"/>
    <mergeCell ref="BE138:BO138"/>
    <mergeCell ref="BE139:BO139"/>
    <mergeCell ref="BD97:BN97"/>
    <mergeCell ref="BD99:BN99"/>
    <mergeCell ref="BD98:BN98"/>
    <mergeCell ref="BD96:BN96"/>
    <mergeCell ref="BD95:BN95"/>
    <mergeCell ref="BD87:CJ87"/>
    <mergeCell ref="BE88:BO88"/>
    <mergeCell ref="BE89:BO89"/>
    <mergeCell ref="BE90:BO90"/>
    <mergeCell ref="BD83:CJ83"/>
    <mergeCell ref="BE84:BO84"/>
    <mergeCell ref="BE85:BO85"/>
    <mergeCell ref="BD72:CJ72"/>
    <mergeCell ref="BN75:CI76"/>
    <mergeCell ref="BN73:CI74"/>
    <mergeCell ref="BN79:CI80"/>
    <mergeCell ref="BN81:CI82"/>
    <mergeCell ref="BN77:CI78"/>
    <mergeCell ref="E91:O91"/>
    <mergeCell ref="BD130:CJ130"/>
    <mergeCell ref="BE131:BO131"/>
    <mergeCell ref="BE132:BO132"/>
    <mergeCell ref="BE133:BO133"/>
    <mergeCell ref="BE134:BO134"/>
    <mergeCell ref="BE135:BO135"/>
    <mergeCell ref="BD93:CJ93"/>
    <mergeCell ref="BD100:BN100"/>
    <mergeCell ref="E133:O133"/>
    <mergeCell ref="E134:O134"/>
    <mergeCell ref="K104:U104"/>
    <mergeCell ref="K111:U111"/>
    <mergeCell ref="D130:AJ130"/>
    <mergeCell ref="D93:AJ93"/>
    <mergeCell ref="K118:U118"/>
    <mergeCell ref="K125:U125"/>
    <mergeCell ref="X104:AH104"/>
    <mergeCell ref="X111:AH111"/>
    <mergeCell ref="D103:H128"/>
    <mergeCell ref="E138:O138"/>
    <mergeCell ref="E139:O139"/>
    <mergeCell ref="E140:O140"/>
    <mergeCell ref="E141:O141"/>
    <mergeCell ref="E131:O131"/>
    <mergeCell ref="E132:O132"/>
    <mergeCell ref="D83:AJ83"/>
    <mergeCell ref="D72:AJ72"/>
    <mergeCell ref="N75:AI76"/>
    <mergeCell ref="N73:AI74"/>
    <mergeCell ref="E135:O135"/>
    <mergeCell ref="E84:O84"/>
    <mergeCell ref="E85:O85"/>
    <mergeCell ref="D137:AJ137"/>
    <mergeCell ref="D102:AJ102"/>
    <mergeCell ref="D100:N100"/>
    <mergeCell ref="D97:N97"/>
    <mergeCell ref="D99:N99"/>
    <mergeCell ref="D98:N98"/>
    <mergeCell ref="D96:N96"/>
    <mergeCell ref="D95:N95"/>
    <mergeCell ref="E88:O88"/>
    <mergeCell ref="E89:O89"/>
    <mergeCell ref="E90:O90"/>
    <mergeCell ref="AG145:AJ145"/>
    <mergeCell ref="F25:AI26"/>
    <mergeCell ref="F19:AI20"/>
    <mergeCell ref="D33:N33"/>
    <mergeCell ref="D32:N32"/>
    <mergeCell ref="T32:AD32"/>
    <mergeCell ref="X31:AH31"/>
    <mergeCell ref="CK1:CN1"/>
    <mergeCell ref="D16:AJ16"/>
    <mergeCell ref="D30:AJ30"/>
    <mergeCell ref="D10:AJ10"/>
    <mergeCell ref="D37:AJ37"/>
    <mergeCell ref="D52:AJ52"/>
    <mergeCell ref="D44:AJ44"/>
    <mergeCell ref="D65:AJ65"/>
    <mergeCell ref="D59:AJ59"/>
    <mergeCell ref="D6:AJ6"/>
    <mergeCell ref="E53:AG53"/>
    <mergeCell ref="E54:AG54"/>
    <mergeCell ref="E55:AG55"/>
    <mergeCell ref="E56:AG56"/>
    <mergeCell ref="E57:AG57"/>
    <mergeCell ref="E38:AG38"/>
    <mergeCell ref="E39:AG39"/>
    <mergeCell ref="E7:AG7"/>
    <mergeCell ref="D14:N14"/>
    <mergeCell ref="O13:Y13"/>
    <mergeCell ref="X12:AH12"/>
    <mergeCell ref="Z11:AJ11"/>
    <mergeCell ref="I12:S12"/>
    <mergeCell ref="M11:W11"/>
    <mergeCell ref="H35:R35"/>
    <mergeCell ref="E60:AG60"/>
    <mergeCell ref="E40:AG40"/>
    <mergeCell ref="E41:AG41"/>
    <mergeCell ref="E42:AG42"/>
    <mergeCell ref="E8:AG8"/>
    <mergeCell ref="F21:AI22"/>
    <mergeCell ref="F27:AI28"/>
    <mergeCell ref="F23:AI24"/>
    <mergeCell ref="F17:AI18"/>
    <mergeCell ref="U34:AE34"/>
    <mergeCell ref="D34:N34"/>
    <mergeCell ref="BH35:BR35"/>
    <mergeCell ref="BT32:CD32"/>
    <mergeCell ref="BU34:CE34"/>
    <mergeCell ref="E61:AG61"/>
    <mergeCell ref="E62:AG62"/>
    <mergeCell ref="E63:AG63"/>
    <mergeCell ref="E66:AG66"/>
    <mergeCell ref="E67:AG67"/>
    <mergeCell ref="E68:AG68"/>
    <mergeCell ref="E45:AG45"/>
    <mergeCell ref="E46:AG46"/>
    <mergeCell ref="E47:AG47"/>
    <mergeCell ref="E48:AG48"/>
    <mergeCell ref="E49:AG49"/>
    <mergeCell ref="E50:AG50"/>
    <mergeCell ref="BF17:CI18"/>
    <mergeCell ref="BF25:CI26"/>
    <mergeCell ref="BF19:CI20"/>
    <mergeCell ref="BD30:CJ30"/>
    <mergeCell ref="BD10:CJ10"/>
    <mergeCell ref="BX31:CH31"/>
    <mergeCell ref="BD32:BN32"/>
    <mergeCell ref="BD33:BN33"/>
    <mergeCell ref="BD34:BN34"/>
    <mergeCell ref="BE49:CG49"/>
    <mergeCell ref="BE50:CG50"/>
    <mergeCell ref="BE68:CG68"/>
    <mergeCell ref="BD59:CJ59"/>
    <mergeCell ref="BE60:CG60"/>
    <mergeCell ref="BE53:CG53"/>
    <mergeCell ref="BE54:CG54"/>
    <mergeCell ref="BE55:CG55"/>
    <mergeCell ref="BE56:CG56"/>
    <mergeCell ref="BE57:CG57"/>
    <mergeCell ref="BE61:CG61"/>
    <mergeCell ref="BE62:CG62"/>
    <mergeCell ref="BE63:CG63"/>
    <mergeCell ref="BD65:CJ65"/>
    <mergeCell ref="BE66:CG66"/>
    <mergeCell ref="BE67:CG67"/>
    <mergeCell ref="BD52:CJ52"/>
    <mergeCell ref="BE7:CG7"/>
    <mergeCell ref="BD6:CJ6"/>
    <mergeCell ref="BM11:BW11"/>
    <mergeCell ref="BZ11:CJ11"/>
    <mergeCell ref="BI12:BS12"/>
    <mergeCell ref="BX12:CH12"/>
    <mergeCell ref="BO13:BY13"/>
    <mergeCell ref="BD14:BN14"/>
    <mergeCell ref="BE48:CG48"/>
    <mergeCell ref="BD44:CJ44"/>
    <mergeCell ref="BE45:CG45"/>
    <mergeCell ref="BE46:CG46"/>
    <mergeCell ref="BE47:CG47"/>
    <mergeCell ref="BE8:CG8"/>
    <mergeCell ref="BD37:CJ37"/>
    <mergeCell ref="BE38:CG38"/>
    <mergeCell ref="BE39:CG39"/>
    <mergeCell ref="BE40:CG40"/>
    <mergeCell ref="BE41:CG41"/>
    <mergeCell ref="BE42:CG42"/>
    <mergeCell ref="BD16:CJ16"/>
    <mergeCell ref="BF21:CI22"/>
    <mergeCell ref="BF27:CI28"/>
    <mergeCell ref="BF23:CI24"/>
  </mergeCells>
  <conditionalFormatting sqref="BG234:BG253">
    <cfRule type="expression" dxfId="28" priority="61">
      <formula>_xlfn.ISFORMULA($BG234)=FALSE</formula>
    </cfRule>
  </conditionalFormatting>
  <conditionalFormatting sqref="BG212:BG214 BG216:BG219 BG222 BG224 BG227:BG231">
    <cfRule type="expression" dxfId="27" priority="62">
      <formula>_xlfn.ISFORMULA($BG212)=FALSE</formula>
    </cfRule>
  </conditionalFormatting>
  <conditionalFormatting sqref="BG256:BG275">
    <cfRule type="expression" dxfId="26" priority="60">
      <formula>_xlfn.ISFORMULA($BG256)=FALSE</formula>
    </cfRule>
  </conditionalFormatting>
  <conditionalFormatting sqref="BG278:BG297">
    <cfRule type="expression" dxfId="25" priority="59">
      <formula>_xlfn.ISFORMULA($BG278)=FALSE</formula>
    </cfRule>
  </conditionalFormatting>
  <conditionalFormatting sqref="BG300:BG319">
    <cfRule type="expression" dxfId="24" priority="58">
      <formula>_xlfn.ISFORMULA($BG300)=FALSE</formula>
    </cfRule>
  </conditionalFormatting>
  <conditionalFormatting sqref="BG146:BG165">
    <cfRule type="expression" dxfId="23" priority="25">
      <formula>MID(BW146,1,1)="F"</formula>
    </cfRule>
    <cfRule type="expression" dxfId="22" priority="36">
      <formula>_xlfn.ISFORMULA($BG146)=FALSE</formula>
    </cfRule>
  </conditionalFormatting>
  <conditionalFormatting sqref="BG168 BG172:BG173 BG176 BG178:BG187 BG170">
    <cfRule type="expression" dxfId="21" priority="23">
      <formula>MID(BW168,1,1)="F"</formula>
    </cfRule>
    <cfRule type="expression" dxfId="20" priority="24">
      <formula>_xlfn.ISFORMULA($BG168)=FALSE</formula>
    </cfRule>
  </conditionalFormatting>
  <conditionalFormatting sqref="BG177 BG174:BG175 BG171">
    <cfRule type="expression" dxfId="19" priority="19">
      <formula>MID(BW171,1,1)="F"</formula>
    </cfRule>
    <cfRule type="expression" dxfId="18" priority="20">
      <formula>_xlfn.ISFORMULA($BG171)=FALSE</formula>
    </cfRule>
  </conditionalFormatting>
  <conditionalFormatting sqref="BG169">
    <cfRule type="expression" dxfId="17" priority="17">
      <formula>MID(BW169,1,1)="F"</formula>
    </cfRule>
    <cfRule type="expression" dxfId="16" priority="18">
      <formula>_xlfn.ISFORMULA($BG169)=FALSE</formula>
    </cfRule>
  </conditionalFormatting>
  <conditionalFormatting sqref="BG190:BG209">
    <cfRule type="expression" dxfId="15" priority="15">
      <formula>MID(BW190,1,1)="F"</formula>
    </cfRule>
    <cfRule type="expression" dxfId="14" priority="16">
      <formula>_xlfn.ISFORMULA($BG190)=FALSE</formula>
    </cfRule>
  </conditionalFormatting>
  <conditionalFormatting sqref="BG215">
    <cfRule type="expression" dxfId="13" priority="13">
      <formula>MID(BW215,1,1)="F"</formula>
    </cfRule>
    <cfRule type="expression" dxfId="12" priority="14">
      <formula>_xlfn.ISFORMULA($BG215)=FALSE</formula>
    </cfRule>
  </conditionalFormatting>
  <conditionalFormatting sqref="BG220">
    <cfRule type="expression" dxfId="11" priority="11">
      <formula>MID(BW220,1,1)="F"</formula>
    </cfRule>
    <cfRule type="expression" dxfId="10" priority="12">
      <formula>_xlfn.ISFORMULA($BG220)=FALSE</formula>
    </cfRule>
  </conditionalFormatting>
  <conditionalFormatting sqref="BG221">
    <cfRule type="expression" dxfId="9" priority="9">
      <formula>MID(BW221,1,1)="F"</formula>
    </cfRule>
    <cfRule type="expression" dxfId="8" priority="10">
      <formula>_xlfn.ISFORMULA($BG221)=FALSE</formula>
    </cfRule>
  </conditionalFormatting>
  <conditionalFormatting sqref="BG223">
    <cfRule type="expression" dxfId="7" priority="7">
      <formula>MID(BW223,1,1)="F"</formula>
    </cfRule>
    <cfRule type="expression" dxfId="6" priority="8">
      <formula>_xlfn.ISFORMULA($BG223)=FALSE</formula>
    </cfRule>
  </conditionalFormatting>
  <conditionalFormatting sqref="BG225">
    <cfRule type="expression" dxfId="5" priority="5">
      <formula>MID(BW225,1,1)="F"</formula>
    </cfRule>
    <cfRule type="expression" dxfId="4" priority="6">
      <formula>_xlfn.ISFORMULA($BG225)=FALSE</formula>
    </cfRule>
  </conditionalFormatting>
  <conditionalFormatting sqref="BG226">
    <cfRule type="expression" dxfId="3" priority="3">
      <formula>MID(BW226,1,1)="F"</formula>
    </cfRule>
    <cfRule type="expression" dxfId="2" priority="4">
      <formula>_xlfn.ISFORMULA($BG226)=FALSE</formula>
    </cfRule>
  </conditionalFormatting>
  <conditionalFormatting sqref="AL2:AN2">
    <cfRule type="cellIs" dxfId="1" priority="2" stopIfTrue="1" operator="equal">
      <formula>"Anzeigen!"</formula>
    </cfRule>
  </conditionalFormatting>
  <conditionalFormatting sqref="AL5:AN20 AL22:AN147">
    <cfRule type="expression" dxfId="0" priority="1">
      <formula>AND($AL$2="Nicht anzeigen!",COUNT($AL$5:$AL$142)&lt;COUNT($AN$5:$AN$142))</formula>
    </cfRule>
  </conditionalFormatting>
  <dataValidations count="9">
    <dataValidation type="list" allowBlank="1" showInputMessage="1" showErrorMessage="1" sqref="BX31:CH31 BT32:CD32 BD32:BN34 BU34:CE34 BH35:BR35 BM11:BW11 BZ11:CJ11 BI12:BS12 BX12:CH12 BO13:BY13 BD14:BN14 X31:AH31 D32:N34 T32:AD32 U34:AE34 H35:R35 M11:W11 Z11:AJ11 I12:S12 X12:AH12 O13:Y13 D14:N14">
      <formula1>PMQI1</formula1>
    </dataValidation>
    <dataValidation type="list" allowBlank="1" showInputMessage="1" showErrorMessage="1" sqref="BE7:CG8 BE38:CG42 E7:AG8 E38:AG42">
      <formula1>PMQI2</formula1>
    </dataValidation>
    <dataValidation type="list" allowBlank="1" showInputMessage="1" showErrorMessage="1" sqref="D21 D27 D23 D17 D25 D19 BD21 BD27 BD23 BD17 BD25 BD19">
      <formula1>Ankreuzen</formula1>
    </dataValidation>
    <dataValidation type="list" allowBlank="1" showInputMessage="1" showErrorMessage="1" sqref="BE66:CG68 BE60:CG63 E53:AG57 E60:AG63 E66:AG68 BE53:CG57">
      <formula1>PMQI3</formula1>
    </dataValidation>
    <dataValidation type="list" allowBlank="1" showInputMessage="1" showErrorMessage="1" sqref="L75 L73 L79 L81 L77">
      <formula1>Buchstaben</formula1>
    </dataValidation>
    <dataValidation type="list" allowBlank="1" showInputMessage="1" showErrorMessage="1" sqref="BE45:CG50 E45:AG50">
      <formula1>PMQI4</formula1>
    </dataValidation>
    <dataValidation type="list" allowBlank="1" showInputMessage="1" showErrorMessage="1" sqref="BE131:BO135 BE84:BO85 E84:O85 E131:O135 BD95:BN100 D95:N100">
      <formula1>PMQI5</formula1>
    </dataValidation>
    <dataValidation type="list" allowBlank="1" showInputMessage="1" showErrorMessage="1" sqref="BE88:BO91 BE138:BO141 BK104:BU104 BX104:CH104 BX111:CH111 BK111:BU111 BK118:BU118 BK125:BU125 E88:O91 E138:O141 K104:U104 X104:AH104 X111:AH111 K111:U111 K118:U118 K125:U125">
      <formula1>PMQI6</formula1>
    </dataValidation>
    <dataValidation type="list" allowBlank="1" showInputMessage="1" showErrorMessage="1" sqref="AL2:AN2">
      <formula1>"Anzeigen!, Nicht anzeigen!"</formula1>
    </dataValidation>
  </dataValidations>
  <pageMargins left="0.19685039370078741" right="0.19685039370078741" top="1.1811023622047245" bottom="0.59055118110236227" header="0.39370078740157483" footer="0.39370078740157483"/>
  <pageSetup paperSize="9" scale="85" orientation="portrait" blackAndWhite="1" r:id="rId1"/>
  <headerFooter>
    <oddHeader>&amp;L&amp;G</oddHeader>
    <oddFooter>&amp;R&amp;"-,Fett Kursiv"&amp;8Seite &amp;P</oddFooter>
  </headerFooter>
  <rowBreaks count="3" manualBreakCount="3">
    <brk id="43" max="39" man="1"/>
    <brk id="69" max="39" man="1"/>
    <brk id="101" max="39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G64"/>
  <sheetViews>
    <sheetView showGridLines="0" showRowColHeaders="0" zoomScaleNormal="100" workbookViewId="0">
      <pane ySplit="3" topLeftCell="A4" activePane="bottomLeft" state="frozen"/>
      <selection activeCell="E5" sqref="E5"/>
      <selection pane="bottomLeft" sqref="A1:T1"/>
    </sheetView>
  </sheetViews>
  <sheetFormatPr baseColWidth="10" defaultColWidth="0" defaultRowHeight="0" customHeight="1" zeroHeight="1" x14ac:dyDescent="0.25"/>
  <cols>
    <col min="1" max="1" width="7.42578125" style="30" hidden="1" customWidth="1"/>
    <col min="2" max="2" width="30.7109375" style="30" hidden="1" customWidth="1"/>
    <col min="3" max="3" width="1.7109375" style="30" hidden="1" customWidth="1"/>
    <col min="4" max="4" width="7.7109375" style="30" hidden="1" customWidth="1"/>
    <col min="5" max="5" width="1.7109375" style="30" hidden="1" customWidth="1"/>
    <col min="6" max="6" width="7.7109375" style="30" hidden="1" customWidth="1"/>
    <col min="7" max="7" width="24.7109375" style="30" hidden="1" customWidth="1"/>
    <col min="8" max="8" width="1.140625" style="30" hidden="1" customWidth="1"/>
    <col min="9" max="9" width="4.7109375" style="30" hidden="1" customWidth="1"/>
    <col min="10" max="10" width="1.140625" style="30" hidden="1" customWidth="1"/>
    <col min="11" max="11" width="4.7109375" style="30" hidden="1" customWidth="1"/>
    <col min="12" max="12" width="7.7109375" style="30" hidden="1" customWidth="1"/>
    <col min="13" max="13" width="4.7109375" style="30" hidden="1" customWidth="1"/>
    <col min="14" max="14" width="7.7109375" style="30" hidden="1" customWidth="1"/>
    <col min="15" max="15" width="4.7109375" style="30" hidden="1" customWidth="1"/>
    <col min="16" max="16" width="7.7109375" style="30" hidden="1" customWidth="1"/>
    <col min="17" max="17" width="4.7109375" style="30" hidden="1" customWidth="1"/>
    <col min="18" max="18" width="7.7109375" style="30" hidden="1" customWidth="1"/>
    <col min="19" max="19" width="4.7109375" style="30" hidden="1" customWidth="1"/>
    <col min="20" max="20" width="7.7109375" style="30" hidden="1" customWidth="1"/>
    <col min="21" max="22" width="4.28515625" style="30" customWidth="1"/>
    <col min="23" max="33" width="0" style="30" hidden="1" customWidth="1"/>
    <col min="34" max="16384" width="11.42578125" style="30" hidden="1"/>
  </cols>
  <sheetData>
    <row r="1" spans="1:22" ht="21.95" customHeight="1" thickBot="1" x14ac:dyDescent="0.3">
      <c r="A1" s="220" t="e">
        <f>"Bewertung Schulübung: "&amp;#REF!</f>
        <v>#REF!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8" t="e">
        <f>IF(#REF!="","",#REF!)</f>
        <v>#REF!</v>
      </c>
      <c r="V1" s="29" t="e">
        <f>#REF!</f>
        <v>#REF!</v>
      </c>
    </row>
    <row r="2" spans="1:22" ht="15" customHeight="1" x14ac:dyDescent="0.25">
      <c r="A2" s="31" t="e">
        <f>#REF!</f>
        <v>#REF!</v>
      </c>
      <c r="G2" s="32" t="e">
        <f>"Gruppe: "&amp;U1&amp;TEXT(V1,"00")</f>
        <v>#REF!</v>
      </c>
    </row>
    <row r="3" spans="1:22" ht="50.1" customHeight="1" x14ac:dyDescent="0.25">
      <c r="A3" s="33" t="e">
        <f>#REF!</f>
        <v>#REF!</v>
      </c>
    </row>
    <row r="4" spans="1:22" ht="17.100000000000001" customHeight="1" x14ac:dyDescent="0.25">
      <c r="A4" s="34" t="s">
        <v>11</v>
      </c>
      <c r="B4" s="35"/>
      <c r="C4" s="35"/>
      <c r="D4" s="36" t="e">
        <f>SUM(Bewertung!F18:F19)</f>
        <v>#REF!</v>
      </c>
      <c r="E4" s="37" t="s">
        <v>12</v>
      </c>
      <c r="F4" s="38">
        <v>100</v>
      </c>
      <c r="G4" s="39" t="s">
        <v>13</v>
      </c>
    </row>
    <row r="5" spans="1:22" ht="17.100000000000001" customHeight="1" thickBot="1" x14ac:dyDescent="0.3">
      <c r="A5" s="35"/>
      <c r="B5" s="35"/>
      <c r="C5" s="35"/>
      <c r="D5" s="36" t="e">
        <f>ROUND(SUM(D18:D19),2)</f>
        <v>#REF!</v>
      </c>
      <c r="E5" s="37" t="s">
        <v>12</v>
      </c>
      <c r="F5" s="40" t="e">
        <f>D5*F4/D4</f>
        <v>#REF!</v>
      </c>
      <c r="G5" s="41" t="s">
        <v>13</v>
      </c>
      <c r="I5" s="42" t="s">
        <v>33</v>
      </c>
    </row>
    <row r="6" spans="1:22" ht="17.100000000000001" customHeight="1" thickBot="1" x14ac:dyDescent="0.3">
      <c r="A6" s="121" t="s">
        <v>40</v>
      </c>
      <c r="B6" s="122" t="e">
        <f>IF(#REF!="","",#REF!)</f>
        <v>#REF!</v>
      </c>
      <c r="C6" s="43"/>
      <c r="D6" s="43"/>
      <c r="E6" s="43"/>
      <c r="F6" s="43"/>
      <c r="G6" s="43"/>
      <c r="H6" s="44"/>
      <c r="I6" s="45" t="e">
        <f>IF(N11="","",N11)</f>
        <v>#REF!</v>
      </c>
      <c r="K6" s="46" t="s">
        <v>14</v>
      </c>
      <c r="L6" s="47"/>
      <c r="M6" s="47"/>
      <c r="N6" s="47"/>
      <c r="O6" s="48" t="e">
        <f>SUM(IF(D18&lt;F18*50%,1,0))</f>
        <v>#REF!</v>
      </c>
      <c r="P6" s="47"/>
      <c r="Q6" s="47"/>
      <c r="R6" s="47"/>
      <c r="S6" s="47"/>
      <c r="T6" s="47"/>
      <c r="U6" s="47"/>
    </row>
    <row r="7" spans="1:22" ht="17.100000000000001" customHeight="1" x14ac:dyDescent="0.25">
      <c r="A7" s="49" t="s">
        <v>42</v>
      </c>
      <c r="B7" s="34" t="str">
        <f>Gegenstand!C2</f>
        <v>FL Produkt, Marke, Qualität und Image</v>
      </c>
      <c r="C7" s="35"/>
      <c r="D7" s="50">
        <f>Gegenstand!AL143</f>
        <v>0</v>
      </c>
      <c r="E7" s="51" t="s">
        <v>2</v>
      </c>
      <c r="F7" s="37">
        <f>Gegenstand!AN143</f>
        <v>73</v>
      </c>
      <c r="G7" s="43" t="s">
        <v>34</v>
      </c>
      <c r="H7" s="44"/>
      <c r="I7" s="52"/>
      <c r="K7" s="46"/>
      <c r="L7" s="47"/>
      <c r="M7" s="47"/>
      <c r="N7" s="47"/>
      <c r="O7" s="53"/>
      <c r="P7" s="47"/>
      <c r="Q7" s="47"/>
      <c r="R7" s="47"/>
      <c r="S7" s="47"/>
      <c r="T7" s="47"/>
      <c r="U7" s="47"/>
    </row>
    <row r="8" spans="1:22" ht="17.100000000000001" customHeight="1" x14ac:dyDescent="0.25">
      <c r="A8" s="49"/>
      <c r="B8" s="35" t="s">
        <v>57</v>
      </c>
      <c r="C8" s="35"/>
      <c r="D8" s="50"/>
      <c r="E8" s="51"/>
      <c r="F8" s="37"/>
      <c r="G8" s="43"/>
      <c r="H8" s="44"/>
      <c r="I8" s="52"/>
      <c r="K8" s="46"/>
      <c r="L8" s="47"/>
      <c r="M8" s="47"/>
      <c r="N8" s="47"/>
      <c r="O8" s="53"/>
      <c r="P8" s="47"/>
      <c r="Q8" s="47"/>
      <c r="R8" s="47"/>
      <c r="S8" s="47"/>
      <c r="T8" s="47"/>
      <c r="U8" s="47"/>
    </row>
    <row r="9" spans="1:22" ht="17.100000000000001" customHeight="1" x14ac:dyDescent="0.25">
      <c r="A9" s="49" t="s">
        <v>41</v>
      </c>
      <c r="B9" s="34" t="e">
        <f>#REF!</f>
        <v>#REF!</v>
      </c>
      <c r="C9" s="35"/>
      <c r="D9" s="50" t="e">
        <f>#REF!</f>
        <v>#REF!</v>
      </c>
      <c r="E9" s="51" t="s">
        <v>2</v>
      </c>
      <c r="F9" s="37" t="e">
        <f>#REF!</f>
        <v>#REF!</v>
      </c>
      <c r="G9" s="43" t="s">
        <v>34</v>
      </c>
      <c r="H9" s="44"/>
      <c r="I9" s="52"/>
      <c r="K9" s="46"/>
      <c r="L9" s="47"/>
      <c r="M9" s="47"/>
      <c r="N9" s="47"/>
      <c r="O9" s="53"/>
      <c r="P9" s="47"/>
      <c r="Q9" s="47"/>
      <c r="R9" s="47"/>
      <c r="S9" s="47"/>
      <c r="T9" s="47"/>
      <c r="U9" s="47"/>
    </row>
    <row r="10" spans="1:22" ht="17.100000000000001" customHeight="1" x14ac:dyDescent="0.25">
      <c r="A10" s="49"/>
      <c r="B10" s="35" t="s">
        <v>58</v>
      </c>
      <c r="C10" s="35"/>
      <c r="D10" s="50"/>
      <c r="E10" s="51"/>
      <c r="F10" s="37"/>
      <c r="G10" s="43"/>
      <c r="K10" s="46" t="s">
        <v>15</v>
      </c>
      <c r="L10" s="46"/>
      <c r="N10" s="54" t="e">
        <f>SUM(F18:F19)</f>
        <v>#REF!</v>
      </c>
    </row>
    <row r="11" spans="1:22" ht="17.100000000000001" customHeight="1" x14ac:dyDescent="0.25">
      <c r="A11" s="49" t="s">
        <v>43</v>
      </c>
      <c r="B11" s="34" t="e">
        <f>Gegenstand!#REF!</f>
        <v>#REF!</v>
      </c>
      <c r="C11" s="35"/>
      <c r="D11" s="50" t="e">
        <f>Gegenstand!#REF!</f>
        <v>#REF!</v>
      </c>
      <c r="E11" s="51" t="s">
        <v>2</v>
      </c>
      <c r="F11" s="37" t="e">
        <f>Gegenstand!#REF!</f>
        <v>#REF!</v>
      </c>
      <c r="G11" s="43" t="s">
        <v>59</v>
      </c>
      <c r="K11" s="46" t="s">
        <v>16</v>
      </c>
      <c r="L11" s="46"/>
      <c r="N11" s="55" t="e">
        <f>O23/N10</f>
        <v>#REF!</v>
      </c>
      <c r="O11" s="47"/>
      <c r="P11" s="47"/>
      <c r="Q11" s="47"/>
      <c r="R11" s="47"/>
      <c r="S11" s="47"/>
      <c r="T11" s="47"/>
      <c r="U11" s="47"/>
    </row>
    <row r="12" spans="1:22" ht="17.100000000000001" customHeight="1" x14ac:dyDescent="0.25">
      <c r="A12" s="49"/>
      <c r="B12" s="35" t="s">
        <v>60</v>
      </c>
      <c r="C12" s="35"/>
      <c r="D12" s="50"/>
      <c r="E12" s="51"/>
      <c r="F12" s="37"/>
      <c r="G12" s="43"/>
      <c r="I12" s="56" t="s">
        <v>35</v>
      </c>
      <c r="K12" s="47"/>
      <c r="L12" s="47"/>
      <c r="M12" s="57"/>
      <c r="N12" s="47"/>
      <c r="O12" s="47"/>
      <c r="P12" s="47"/>
      <c r="Q12" s="47"/>
      <c r="R12" s="47"/>
      <c r="S12" s="47"/>
      <c r="T12" s="47"/>
      <c r="U12" s="47"/>
    </row>
    <row r="13" spans="1:22" ht="17.100000000000001" customHeight="1" x14ac:dyDescent="0.25">
      <c r="A13" s="49"/>
      <c r="B13" s="34"/>
      <c r="C13" s="35"/>
      <c r="D13" s="50"/>
      <c r="E13" s="51"/>
      <c r="F13" s="37"/>
      <c r="G13" s="43"/>
      <c r="I13" s="58">
        <v>0.11</v>
      </c>
      <c r="K13" s="47" t="s">
        <v>17</v>
      </c>
      <c r="L13" s="47"/>
      <c r="N13" s="59">
        <f>IF(I13="","",I13)</f>
        <v>0.11</v>
      </c>
      <c r="O13" s="47"/>
      <c r="P13" s="47"/>
      <c r="Q13" s="47"/>
      <c r="R13" s="47"/>
      <c r="S13" s="47"/>
      <c r="T13" s="47"/>
      <c r="U13" s="47"/>
    </row>
    <row r="14" spans="1:22" ht="17.100000000000001" customHeight="1" x14ac:dyDescent="0.25">
      <c r="A14" s="60"/>
      <c r="B14" s="61"/>
      <c r="C14" s="61"/>
      <c r="D14" s="62"/>
      <c r="E14" s="63"/>
      <c r="F14" s="64"/>
      <c r="G14" s="43"/>
      <c r="I14" s="65"/>
      <c r="K14" s="47" t="s">
        <v>18</v>
      </c>
      <c r="L14" s="47"/>
      <c r="N14" s="57" t="e">
        <f>ROUND($N$10*N13,0)</f>
        <v>#REF!</v>
      </c>
      <c r="O14" s="47"/>
      <c r="P14" s="47"/>
      <c r="Q14" s="47"/>
      <c r="R14" s="47"/>
      <c r="S14" s="47"/>
      <c r="T14" s="47"/>
      <c r="U14" s="47"/>
    </row>
    <row r="15" spans="1:22" ht="15" customHeight="1" x14ac:dyDescent="0.25">
      <c r="A15" s="66" t="s">
        <v>36</v>
      </c>
      <c r="B15" s="34"/>
      <c r="C15" s="35"/>
      <c r="D15" s="67" t="e">
        <f>SUM(D7:D14)</f>
        <v>#REF!</v>
      </c>
      <c r="E15" s="68" t="s">
        <v>2</v>
      </c>
      <c r="F15" s="69" t="e">
        <f>SUM(F7:F14)</f>
        <v>#REF!</v>
      </c>
      <c r="G15" s="43"/>
      <c r="I15" s="65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1:22" ht="15" customHeight="1" x14ac:dyDescent="0.25">
      <c r="A16" s="43"/>
      <c r="B16" s="43"/>
      <c r="C16" s="43"/>
      <c r="D16" s="70"/>
      <c r="E16" s="43"/>
      <c r="F16" s="43"/>
      <c r="G16" s="43"/>
      <c r="I16" s="65"/>
      <c r="K16" s="71" t="s">
        <v>19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1" ht="15" customHeight="1" x14ac:dyDescent="0.25">
      <c r="A17" s="72"/>
      <c r="B17" s="73" t="s">
        <v>37</v>
      </c>
      <c r="C17" s="35"/>
      <c r="D17" s="73"/>
      <c r="E17" s="35"/>
      <c r="F17" s="35"/>
      <c r="G17" s="43"/>
      <c r="I17" s="65"/>
      <c r="K17" s="74" t="s">
        <v>20</v>
      </c>
      <c r="L17" s="75" t="e">
        <f>IF(O20=M20,M20&amp;" P",O20&amp;" - "&amp;M20&amp;" P")</f>
        <v>#REF!</v>
      </c>
      <c r="M17" s="74" t="s">
        <v>21</v>
      </c>
      <c r="N17" s="75" t="e">
        <f>IF(O21=M21,M21&amp;" P",O21&amp;" - "&amp;M21&amp;" P")</f>
        <v>#REF!</v>
      </c>
      <c r="O17" s="74" t="s">
        <v>22</v>
      </c>
      <c r="P17" s="75" t="e">
        <f>O22&amp;" - "&amp;M22&amp;" P"</f>
        <v>#REF!</v>
      </c>
      <c r="Q17" s="74" t="s">
        <v>23</v>
      </c>
      <c r="R17" s="75" t="e">
        <f>O23&amp;" - "&amp;M23&amp;" P"</f>
        <v>#REF!</v>
      </c>
      <c r="S17" s="74" t="s">
        <v>24</v>
      </c>
      <c r="T17" s="75" t="e">
        <f>O24&amp;" - "&amp;M24&amp;" P"</f>
        <v>#REF!</v>
      </c>
    </row>
    <row r="18" spans="1:21" ht="15" customHeight="1" x14ac:dyDescent="0.25">
      <c r="A18" s="72"/>
      <c r="B18" s="76">
        <v>5</v>
      </c>
      <c r="C18" s="77"/>
      <c r="D18" s="78" t="e">
        <f>D11</f>
        <v>#REF!</v>
      </c>
      <c r="E18" s="79" t="s">
        <v>2</v>
      </c>
      <c r="F18" s="80" t="e">
        <f>F11</f>
        <v>#REF!</v>
      </c>
      <c r="G18" s="43"/>
      <c r="S18" s="47"/>
      <c r="T18" s="47"/>
      <c r="U18" s="47"/>
    </row>
    <row r="19" spans="1:21" ht="15" customHeight="1" x14ac:dyDescent="0.25">
      <c r="A19" s="72"/>
      <c r="B19" s="81">
        <v>6</v>
      </c>
      <c r="C19" s="82"/>
      <c r="D19" s="83" t="e">
        <f>SUM(D7:D10)</f>
        <v>#REF!</v>
      </c>
      <c r="E19" s="84" t="s">
        <v>2</v>
      </c>
      <c r="F19" s="85" t="e">
        <f>SUM(F7:F10)</f>
        <v>#REF!</v>
      </c>
      <c r="G19" s="86"/>
      <c r="I19" s="56" t="s">
        <v>38</v>
      </c>
      <c r="K19" s="47"/>
      <c r="L19" s="47"/>
      <c r="M19" s="47"/>
      <c r="N19" s="47"/>
      <c r="O19" s="47"/>
      <c r="P19" s="47"/>
      <c r="Q19" s="47"/>
      <c r="R19" s="87" t="s">
        <v>26</v>
      </c>
      <c r="S19" s="47"/>
      <c r="T19" s="47"/>
      <c r="U19" s="47"/>
    </row>
    <row r="20" spans="1:21" ht="15" customHeight="1" x14ac:dyDescent="0.25">
      <c r="A20" s="72"/>
      <c r="B20" s="73" t="s">
        <v>36</v>
      </c>
      <c r="C20" s="35"/>
      <c r="D20" s="50" t="e">
        <f>SUM(D18:D19)</f>
        <v>#REF!</v>
      </c>
      <c r="E20" s="51" t="s">
        <v>2</v>
      </c>
      <c r="F20" s="37" t="e">
        <f>SUM(F18:F19)</f>
        <v>#REF!</v>
      </c>
      <c r="G20" s="86"/>
      <c r="I20" s="88"/>
      <c r="K20" s="47"/>
      <c r="L20" s="89" t="s">
        <v>20</v>
      </c>
      <c r="M20" s="90" t="e">
        <f>N10</f>
        <v>#REF!</v>
      </c>
      <c r="N20" s="90" t="s">
        <v>25</v>
      </c>
      <c r="O20" s="90" t="e">
        <f>M20-($N$14+R20)</f>
        <v>#REF!</v>
      </c>
      <c r="P20" s="91"/>
      <c r="Q20" s="47"/>
      <c r="R20" s="92">
        <f>IF(I20="",0,I20)</f>
        <v>0</v>
      </c>
      <c r="S20" s="47"/>
      <c r="T20" s="47"/>
      <c r="U20" s="47"/>
    </row>
    <row r="21" spans="1:21" ht="15" customHeight="1" x14ac:dyDescent="0.25">
      <c r="A21" s="43"/>
      <c r="B21" s="43"/>
      <c r="C21" s="43"/>
      <c r="D21" s="43"/>
      <c r="E21" s="43"/>
      <c r="F21" s="43"/>
      <c r="G21" s="86"/>
      <c r="I21" s="88"/>
      <c r="K21" s="47"/>
      <c r="L21" s="89" t="s">
        <v>21</v>
      </c>
      <c r="M21" s="90" t="e">
        <f>O20-1</f>
        <v>#REF!</v>
      </c>
      <c r="N21" s="90" t="s">
        <v>25</v>
      </c>
      <c r="O21" s="90" t="e">
        <f>M21-($N$14+R21)</f>
        <v>#REF!</v>
      </c>
      <c r="P21" s="91"/>
      <c r="Q21" s="47"/>
      <c r="R21" s="92">
        <f>IF(I21="",0,I21)</f>
        <v>0</v>
      </c>
      <c r="S21" s="47"/>
      <c r="T21" s="47"/>
      <c r="U21" s="47"/>
    </row>
    <row r="22" spans="1:21" ht="17.100000000000001" customHeight="1" x14ac:dyDescent="0.25">
      <c r="A22" s="93" t="s">
        <v>27</v>
      </c>
      <c r="B22" s="94"/>
      <c r="C22" s="94"/>
      <c r="D22" s="94"/>
      <c r="E22" s="94"/>
      <c r="F22" s="94"/>
      <c r="G22" s="95"/>
      <c r="I22" s="88">
        <v>1</v>
      </c>
      <c r="K22" s="47"/>
      <c r="L22" s="89" t="s">
        <v>22</v>
      </c>
      <c r="M22" s="90" t="e">
        <f>O21-1</f>
        <v>#REF!</v>
      </c>
      <c r="N22" s="90" t="s">
        <v>25</v>
      </c>
      <c r="O22" s="90" t="e">
        <f>M22-($N$14+R22)</f>
        <v>#REF!</v>
      </c>
      <c r="P22" s="91"/>
      <c r="Q22" s="47"/>
      <c r="R22" s="92">
        <f>IF(I22="",0,I22)</f>
        <v>1</v>
      </c>
      <c r="S22" s="47"/>
      <c r="T22" s="47"/>
      <c r="U22" s="47"/>
    </row>
    <row r="23" spans="1:21" ht="17.100000000000001" customHeight="1" x14ac:dyDescent="0.25">
      <c r="A23" s="96"/>
      <c r="B23" s="97"/>
      <c r="C23" s="97"/>
      <c r="D23" s="97"/>
      <c r="E23" s="97"/>
      <c r="F23" s="97"/>
      <c r="G23" s="98"/>
      <c r="I23" s="88">
        <v>1</v>
      </c>
      <c r="K23" s="47"/>
      <c r="L23" s="89" t="s">
        <v>23</v>
      </c>
      <c r="M23" s="90" t="e">
        <f>O22-1</f>
        <v>#REF!</v>
      </c>
      <c r="N23" s="90" t="s">
        <v>25</v>
      </c>
      <c r="O23" s="90" t="e">
        <f>M23-($N$14+R23)</f>
        <v>#REF!</v>
      </c>
      <c r="P23" s="91"/>
      <c r="Q23" s="47"/>
      <c r="R23" s="92">
        <f>IF(I23="",0,I23)</f>
        <v>1</v>
      </c>
      <c r="S23" s="47"/>
      <c r="T23" s="47"/>
      <c r="U23" s="47"/>
    </row>
    <row r="24" spans="1:21" ht="17.100000000000001" customHeight="1" x14ac:dyDescent="0.25">
      <c r="A24" s="99" t="e">
        <f>IF(B18="","","GK"&amp;B18&amp;": "&amp;D18&amp;E18&amp;F18&amp;IF(AND(D18&gt;=F18*50%,D18&lt;F18*75%),"   →   überwiegend erfüllt!",IF(D18&gt;=F18*75%,"   →   vollständig erfülltt!","   →   nicht erfüllt!")))</f>
        <v>#REF!</v>
      </c>
      <c r="B24" s="97"/>
      <c r="C24" s="97"/>
      <c r="D24" s="97"/>
      <c r="E24" s="97"/>
      <c r="F24" s="97"/>
      <c r="G24" s="98"/>
      <c r="K24" s="47"/>
      <c r="L24" s="89" t="s">
        <v>24</v>
      </c>
      <c r="M24" s="90" t="e">
        <f>O23-1</f>
        <v>#REF!</v>
      </c>
      <c r="N24" s="90" t="s">
        <v>25</v>
      </c>
      <c r="O24" s="90">
        <v>0</v>
      </c>
      <c r="P24" s="91"/>
      <c r="Q24" s="47"/>
      <c r="R24" s="47"/>
      <c r="S24" s="47"/>
      <c r="T24" s="47"/>
      <c r="U24" s="47"/>
    </row>
    <row r="25" spans="1:21" ht="17.100000000000001" customHeight="1" x14ac:dyDescent="0.25">
      <c r="A25" s="100" t="e">
        <f>IF(B19="","","EK"&amp;B19&amp;": "&amp;D19&amp;E19&amp;F19&amp;IF(AND(D19&gt;=F19*50%,D19&lt;F19*75%),"   →   überwiegend erfüllt!",IF(D19&gt;=F19*75%,"   →   vollständig erfülltt!","   →   nicht erfüllt!")))</f>
        <v>#REF!</v>
      </c>
      <c r="B25" s="97"/>
      <c r="C25" s="97"/>
      <c r="D25" s="97"/>
      <c r="E25" s="97"/>
      <c r="F25" s="97"/>
      <c r="G25" s="101"/>
      <c r="K25" s="47"/>
      <c r="L25" s="102"/>
      <c r="M25" s="103"/>
      <c r="N25" s="103"/>
      <c r="O25" s="103"/>
      <c r="P25" s="47"/>
      <c r="Q25" s="47"/>
      <c r="R25" s="47"/>
      <c r="S25" s="47"/>
      <c r="T25" s="47"/>
      <c r="U25" s="47"/>
    </row>
    <row r="26" spans="1:21" ht="17.100000000000001" customHeight="1" x14ac:dyDescent="0.25">
      <c r="A26" s="96"/>
      <c r="B26" s="97"/>
      <c r="C26" s="97"/>
      <c r="D26" s="97"/>
      <c r="E26" s="97"/>
      <c r="F26" s="97"/>
      <c r="G26" s="98"/>
      <c r="K26" s="104" t="s">
        <v>28</v>
      </c>
      <c r="L26" s="47"/>
      <c r="M26" s="48" t="e">
        <f>SUM(D18:D19)</f>
        <v>#REF!</v>
      </c>
      <c r="N26" s="105" t="e">
        <f>"  das entspricht: "&amp;TEXT(ROUND(F5,4),"# ##0,00")&amp;" %"</f>
        <v>#REF!</v>
      </c>
      <c r="O26" s="47"/>
      <c r="P26" s="47"/>
      <c r="Q26" s="47"/>
      <c r="R26" s="47"/>
      <c r="S26" s="47"/>
      <c r="T26" s="47"/>
      <c r="U26" s="47"/>
    </row>
    <row r="27" spans="1:21" ht="33.950000000000003" customHeight="1" thickBot="1" x14ac:dyDescent="0.3">
      <c r="A27" s="106" t="e">
        <f>"Du hast "&amp;IF(L28=5,"leider nur ","")&amp;"ein "&amp;IF(L28=1,UPPER("„Sehr gut”"),IF(L28=2,UPPER("„Gut”"),IF(L28=3,UPPER("„Befriedigend”"),IF(L28=4,UPPER("„Genügend”"),IF(L28=5,UPPER("„Nicht genügend”"),"---")))))&amp;" erreicht."</f>
        <v>#REF!</v>
      </c>
      <c r="B27" s="107"/>
      <c r="C27" s="107"/>
      <c r="D27" s="107"/>
      <c r="E27" s="107"/>
      <c r="F27" s="107"/>
      <c r="G27" s="98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1:21" ht="33.950000000000003" customHeight="1" thickBot="1" x14ac:dyDescent="0.3">
      <c r="A28" s="221" t="e">
        <f>IF(L28=1,"Das hast du ganz toll gemacht!!!   😀",IF(L28=2,"Das ist eine gute Arbeit geworden!!   🙂",IF(L28=3,"Das passt schon so!   😐",IF(L28=4,"Das geht noch besser!   🙁","Schade, das ist noch zu wenig!   ☹️   Schau dir deine Ergebnisse bitte noch einmal an und versuch' es beim nächsten Mal besser zu machen!!!"))))</f>
        <v>#REF!</v>
      </c>
      <c r="B28" s="222"/>
      <c r="C28" s="222"/>
      <c r="D28" s="222"/>
      <c r="E28" s="222"/>
      <c r="F28" s="222"/>
      <c r="G28" s="223"/>
      <c r="H28" s="108"/>
      <c r="K28" s="104" t="s">
        <v>30</v>
      </c>
      <c r="L28" s="109" t="e">
        <f>IF(O6&gt;0,5,IF(M26&gt;=O20,1,IF(AND(M26&gt;=O21,M26&lt;O20),2,IF(AND(M26&gt;=O22,M26&lt;O21),3,IF(AND(M26&gt;=O23,M26&lt;O22),4,5)))))</f>
        <v>#REF!</v>
      </c>
      <c r="M28" s="47"/>
      <c r="N28" s="47"/>
      <c r="O28" s="47"/>
      <c r="P28" s="47"/>
      <c r="Q28" s="47"/>
      <c r="R28" s="47"/>
      <c r="S28" s="108"/>
      <c r="T28" s="108"/>
      <c r="U28" s="108"/>
    </row>
    <row r="29" spans="1:21" ht="17.100000000000001" customHeight="1" x14ac:dyDescent="0.25">
      <c r="A29" s="110"/>
      <c r="B29" s="111"/>
      <c r="C29" s="111"/>
      <c r="D29" s="111"/>
      <c r="E29" s="111"/>
      <c r="F29" s="111"/>
      <c r="G29" s="101"/>
    </row>
    <row r="30" spans="1:21" ht="17.100000000000001" customHeight="1" x14ac:dyDescent="0.25">
      <c r="A30" s="112" t="s">
        <v>29</v>
      </c>
      <c r="B30" s="97"/>
      <c r="C30" s="97"/>
      <c r="D30" s="97"/>
      <c r="E30" s="97"/>
      <c r="F30" s="97"/>
      <c r="G30" s="98"/>
    </row>
    <row r="31" spans="1:21" ht="17.100000000000001" customHeight="1" x14ac:dyDescent="0.25">
      <c r="A31" s="113" t="s">
        <v>31</v>
      </c>
      <c r="B31" s="114"/>
      <c r="C31" s="114"/>
      <c r="D31" s="114"/>
      <c r="E31" s="114"/>
      <c r="F31" s="114"/>
      <c r="G31" s="115"/>
    </row>
    <row r="32" spans="1:21" ht="17.100000000000001" customHeight="1" x14ac:dyDescent="0.25">
      <c r="A32" s="43"/>
      <c r="B32" s="43"/>
      <c r="C32" s="43"/>
      <c r="D32" s="43"/>
      <c r="E32" s="43"/>
      <c r="F32" s="43"/>
      <c r="G32" s="43"/>
    </row>
    <row r="33" spans="1:7" ht="17.100000000000001" customHeight="1" x14ac:dyDescent="0.25">
      <c r="A33" s="43"/>
      <c r="B33" s="43"/>
      <c r="C33" s="43"/>
      <c r="D33" s="43"/>
      <c r="E33" s="43"/>
      <c r="F33" s="43"/>
      <c r="G33" s="43"/>
    </row>
    <row r="34" spans="1:7" ht="17.100000000000001" customHeight="1" x14ac:dyDescent="0.25">
      <c r="A34" s="43"/>
      <c r="B34" s="43"/>
      <c r="C34" s="43"/>
      <c r="D34" s="43"/>
      <c r="E34" s="43"/>
      <c r="F34" s="43"/>
      <c r="G34" s="43"/>
    </row>
    <row r="35" spans="1:7" ht="10.15" customHeight="1" x14ac:dyDescent="0.25">
      <c r="A35" s="43"/>
      <c r="B35" s="43"/>
      <c r="C35" s="43"/>
      <c r="D35" s="43"/>
      <c r="E35" s="43"/>
      <c r="F35" s="43"/>
      <c r="G35" s="43"/>
    </row>
    <row r="36" spans="1:7" ht="10.15" customHeight="1" x14ac:dyDescent="0.25">
      <c r="A36" s="43"/>
      <c r="B36" s="43"/>
      <c r="C36" s="43"/>
      <c r="D36" s="43"/>
      <c r="E36" s="43"/>
      <c r="F36" s="43"/>
      <c r="G36" s="43"/>
    </row>
    <row r="37" spans="1:7" ht="10.15" customHeight="1" x14ac:dyDescent="0.25">
      <c r="A37" s="43"/>
      <c r="B37" s="43"/>
      <c r="C37" s="43"/>
      <c r="D37" s="43"/>
      <c r="E37" s="43"/>
      <c r="F37" s="43"/>
      <c r="G37" s="43"/>
    </row>
    <row r="38" spans="1:7" ht="10.15" customHeight="1" x14ac:dyDescent="0.25">
      <c r="A38" s="116"/>
      <c r="B38" s="116"/>
      <c r="C38" s="116"/>
      <c r="D38" s="116"/>
      <c r="E38" s="116"/>
      <c r="F38" s="116"/>
      <c r="G38" s="43"/>
    </row>
    <row r="39" spans="1:7" ht="17.100000000000001" customHeight="1" x14ac:dyDescent="0.25">
      <c r="A39" s="43" t="s">
        <v>39</v>
      </c>
      <c r="B39" s="43"/>
      <c r="C39" s="43"/>
      <c r="D39" s="43"/>
      <c r="E39" s="43"/>
      <c r="F39" s="43"/>
      <c r="G39" s="43"/>
    </row>
    <row r="40" spans="1:7" ht="4.9000000000000004" customHeight="1" x14ac:dyDescent="0.25">
      <c r="A40" s="108"/>
      <c r="B40" s="108"/>
      <c r="C40" s="108"/>
      <c r="D40" s="108"/>
      <c r="E40" s="108"/>
      <c r="F40" s="108"/>
      <c r="G40" s="108"/>
    </row>
    <row r="41" spans="1:7" ht="4.9000000000000004" customHeight="1" x14ac:dyDescent="0.25"/>
    <row r="42" spans="1:7" ht="4.9000000000000004" customHeight="1" x14ac:dyDescent="0.25">
      <c r="B42" s="117"/>
      <c r="C42" s="117"/>
      <c r="D42" s="117"/>
      <c r="E42" s="117"/>
      <c r="F42" s="117"/>
      <c r="G42" s="117"/>
    </row>
    <row r="43" spans="1:7" ht="17.100000000000001" customHeight="1" x14ac:dyDescent="0.25">
      <c r="B43" s="118"/>
      <c r="C43" s="118"/>
      <c r="D43" s="118"/>
      <c r="E43" s="118"/>
      <c r="F43" s="118"/>
      <c r="G43" s="118"/>
    </row>
    <row r="44" spans="1:7" ht="17.100000000000001" customHeight="1" x14ac:dyDescent="0.25">
      <c r="B44" s="118"/>
      <c r="C44" s="118"/>
      <c r="D44" s="118"/>
      <c r="E44" s="118"/>
      <c r="F44" s="118"/>
      <c r="G44" s="118"/>
    </row>
    <row r="45" spans="1:7" ht="17.100000000000001" customHeight="1" x14ac:dyDescent="0.25">
      <c r="B45" s="118"/>
      <c r="C45" s="118"/>
      <c r="D45" s="118"/>
      <c r="E45" s="118"/>
      <c r="F45" s="118"/>
      <c r="G45" s="118"/>
    </row>
    <row r="46" spans="1:7" ht="17.100000000000001" customHeight="1" x14ac:dyDescent="0.25">
      <c r="B46" s="118"/>
      <c r="C46" s="118"/>
      <c r="D46" s="118"/>
      <c r="E46" s="118"/>
      <c r="F46" s="118"/>
      <c r="G46" s="118"/>
    </row>
    <row r="47" spans="1:7" ht="17.100000000000001" customHeight="1" x14ac:dyDescent="0.25">
      <c r="B47" s="118"/>
      <c r="C47" s="118"/>
      <c r="D47" s="118"/>
      <c r="E47" s="118"/>
      <c r="F47" s="118"/>
      <c r="G47" s="118"/>
    </row>
    <row r="48" spans="1:7" ht="17.100000000000001" customHeight="1" x14ac:dyDescent="0.25">
      <c r="B48" s="118"/>
      <c r="C48" s="118"/>
      <c r="D48" s="118"/>
      <c r="E48" s="118"/>
      <c r="F48" s="118"/>
      <c r="G48" s="118"/>
    </row>
    <row r="49" spans="2:7" ht="17.100000000000001" customHeight="1" x14ac:dyDescent="0.25">
      <c r="B49" s="119"/>
      <c r="C49" s="119"/>
      <c r="D49" s="119"/>
      <c r="E49" s="119"/>
      <c r="F49" s="119"/>
      <c r="G49" s="119"/>
    </row>
    <row r="50" spans="2:7" ht="17.100000000000001" customHeight="1" x14ac:dyDescent="0.25">
      <c r="B50" s="120"/>
      <c r="C50" s="120"/>
      <c r="D50" s="120"/>
      <c r="E50" s="120"/>
      <c r="F50" s="120"/>
      <c r="G50" s="120"/>
    </row>
    <row r="51" spans="2:7" ht="17.100000000000001" customHeight="1" x14ac:dyDescent="0.25"/>
    <row r="52" spans="2:7" ht="17.100000000000001" customHeight="1" x14ac:dyDescent="0.25"/>
    <row r="53" spans="2:7" ht="17.100000000000001" customHeight="1" x14ac:dyDescent="0.25"/>
    <row r="54" spans="2:7" ht="17.100000000000001" customHeight="1" x14ac:dyDescent="0.25"/>
    <row r="55" spans="2:7" ht="17.100000000000001" customHeight="1" x14ac:dyDescent="0.25"/>
    <row r="56" spans="2:7" ht="17.100000000000001" customHeight="1" x14ac:dyDescent="0.25"/>
    <row r="57" spans="2:7" ht="17.100000000000001" customHeight="1" x14ac:dyDescent="0.25"/>
    <row r="58" spans="2:7" ht="17.100000000000001" customHeight="1" x14ac:dyDescent="0.25"/>
    <row r="59" spans="2:7" ht="17.100000000000001" customHeight="1" x14ac:dyDescent="0.25"/>
    <row r="60" spans="2:7" ht="17.100000000000001" customHeight="1" x14ac:dyDescent="0.25"/>
    <row r="61" spans="2:7" ht="17.100000000000001" customHeight="1" x14ac:dyDescent="0.25"/>
    <row r="62" spans="2:7" ht="12" customHeight="1" x14ac:dyDescent="0.25"/>
    <row r="63" spans="2:7" ht="12" customHeight="1" x14ac:dyDescent="0.25"/>
    <row r="64" spans="2:7" ht="12" customHeight="1" x14ac:dyDescent="0.25"/>
  </sheetData>
  <sheetProtection algorithmName="SHA-512" hashValue="q5Tt73UMupH5meR3rFpOIQm0/9TGdMk+JWeEx0kRzALB0gIoufws0Xhh9KcRPQuYxd4oGO1ugRL/kHczMXXo7A==" saltValue="6flEksRdRJIdtlqeHYdSjw==" spinCount="100000" sheet="1" objects="1" scenarios="1" selectLockedCells="1" selectUnlockedCells="1"/>
  <mergeCells count="2">
    <mergeCell ref="A1:T1"/>
    <mergeCell ref="A28:G28"/>
  </mergeCells>
  <pageMargins left="0.98425196850393704" right="0.78740157480314965" top="0.98425196850393704" bottom="0.78740157480314965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19</vt:i4>
      </vt:variant>
    </vt:vector>
  </HeadingPairs>
  <TitlesOfParts>
    <vt:vector size="21" baseType="lpstr">
      <vt:lpstr>Gegenstand</vt:lpstr>
      <vt:lpstr>Bewertung</vt:lpstr>
      <vt:lpstr>Ankreuzen</vt:lpstr>
      <vt:lpstr>Buchstaben</vt:lpstr>
      <vt:lpstr>Bewertung!Druckbereich</vt:lpstr>
      <vt:lpstr>Gegenstand!Druckbereich</vt:lpstr>
      <vt:lpstr>Gegenstand!Drucktitel</vt:lpstr>
      <vt:lpstr>EK</vt:lpstr>
      <vt:lpstr>GK</vt:lpstr>
      <vt:lpstr>Operationen</vt:lpstr>
      <vt:lpstr>PMQI1</vt:lpstr>
      <vt:lpstr>PMQI2</vt:lpstr>
      <vt:lpstr>PMQI3</vt:lpstr>
      <vt:lpstr>PMQI4</vt:lpstr>
      <vt:lpstr>PMQI5</vt:lpstr>
      <vt:lpstr>PMQI6</vt:lpstr>
      <vt:lpstr>PMQI7</vt:lpstr>
      <vt:lpstr>PMQI8</vt:lpstr>
      <vt:lpstr>RLFPMQI1</vt:lpstr>
      <vt:lpstr>RLFPMQI4</vt:lpstr>
      <vt:lpstr>RLFPMQI9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wharasleben</dc:creator>
  <cp:lastModifiedBy>Windows-Benutzer</cp:lastModifiedBy>
  <cp:lastPrinted>2022-03-02T16:32:54Z</cp:lastPrinted>
  <dcterms:created xsi:type="dcterms:W3CDTF">2020-11-28T10:27:46Z</dcterms:created>
  <dcterms:modified xsi:type="dcterms:W3CDTF">2023-02-21T09:29:35Z</dcterms:modified>
</cp:coreProperties>
</file>