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F:\03.1 UFRW3\T02 Bilanzanalyse (Kennzahlen)\UFRW3 FMOD\"/>
    </mc:Choice>
  </mc:AlternateContent>
  <bookViews>
    <workbookView xWindow="-120" yWindow="-120" windowWidth="29040" windowHeight="16440"/>
  </bookViews>
  <sheets>
    <sheet name="Antworten" sheetId="2" r:id="rId1"/>
    <sheet name="Bewertung" sheetId="3" state="hidden" r:id="rId2"/>
  </sheets>
  <externalReferences>
    <externalReference r:id="rId3"/>
  </externalReferences>
  <definedNames>
    <definedName name="_xlnm._FilterDatabase" localSheetId="0" hidden="1">Antworten!$A$1:$BY$1</definedName>
    <definedName name="Ankreuzen" localSheetId="1">'[1]PKTe x'!$D$19:$D$20</definedName>
    <definedName name="Ankreuzen">Antworten!$BO$286:$BO$287</definedName>
    <definedName name="Antwort_BA1">Antworten!$BJ$286:$BJ$310</definedName>
    <definedName name="Antwort_BA2">Antworten!$BJ$313:$BJ$337</definedName>
    <definedName name="Antwort_BA3">Antworten!$BJ$340:$BJ$364</definedName>
    <definedName name="Antwort_BA4">Antworten!$BJ$367:$BJ$391</definedName>
    <definedName name="Antwort_BA5">Antworten!$BJ$395:$BJ$419</definedName>
    <definedName name="Antwort_BA6">Antworten!$BJ$422:$BJ$441</definedName>
    <definedName name="Antwort_BA7">Antworten!$BJ$444:$BJ$468</definedName>
    <definedName name="_xlnm.Print_Area" localSheetId="0">Antworten!$A$2:$M$281</definedName>
    <definedName name="_xlnm.Print_Area" localSheetId="1">Bewertung!$A$1:$G$71</definedName>
    <definedName name="FB">Antworten!$C$4:$Z$282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8" i="2" l="1"/>
  <c r="AB281" i="2"/>
  <c r="AB280" i="2"/>
  <c r="AB279" i="2"/>
  <c r="AB276" i="2"/>
  <c r="AB275" i="2"/>
  <c r="AB272" i="2"/>
  <c r="AB271" i="2"/>
  <c r="AB270" i="2"/>
  <c r="AB269" i="2"/>
  <c r="AB265" i="2"/>
  <c r="AB264" i="2"/>
  <c r="AB261" i="2"/>
  <c r="AB260" i="2"/>
  <c r="AB256" i="2"/>
  <c r="AB255" i="2"/>
  <c r="AB254" i="2"/>
  <c r="AB251" i="2"/>
  <c r="AB250" i="2"/>
  <c r="AB249" i="2"/>
  <c r="AB248" i="2"/>
  <c r="AB247" i="2"/>
  <c r="AB246" i="2"/>
  <c r="AB245" i="2"/>
  <c r="AB244" i="2"/>
  <c r="AB240" i="2"/>
  <c r="AB239" i="2"/>
  <c r="AB238" i="2"/>
  <c r="AB237" i="2"/>
  <c r="AB236" i="2"/>
  <c r="AB235" i="2"/>
  <c r="AB234" i="2"/>
  <c r="AB233" i="2"/>
  <c r="AB230" i="2"/>
  <c r="AB229" i="2"/>
  <c r="AB225" i="2"/>
  <c r="AB224" i="2"/>
  <c r="AB221" i="2"/>
  <c r="AB220" i="2"/>
  <c r="AB217" i="2"/>
  <c r="AB216" i="2"/>
  <c r="AB211" i="2"/>
  <c r="AB208" i="2"/>
  <c r="AB205" i="2"/>
  <c r="AB202" i="2"/>
  <c r="AB199" i="2"/>
  <c r="AB196" i="2"/>
  <c r="AB193" i="2"/>
  <c r="AB192" i="2"/>
  <c r="AD187" i="2"/>
  <c r="AC187" i="2"/>
  <c r="AB187" i="2"/>
  <c r="AD186" i="2"/>
  <c r="AC186" i="2"/>
  <c r="AB186" i="2"/>
  <c r="AC185" i="2"/>
  <c r="AB185" i="2"/>
  <c r="AB182" i="2"/>
  <c r="AB181" i="2"/>
  <c r="AB180" i="2"/>
  <c r="AB179" i="2"/>
  <c r="AC176" i="2"/>
  <c r="AB176" i="2"/>
  <c r="AB173" i="2"/>
  <c r="AB169" i="2"/>
  <c r="AB168" i="2"/>
  <c r="AB167" i="2"/>
  <c r="AB164" i="2"/>
  <c r="AB161" i="2"/>
  <c r="AB158" i="2"/>
  <c r="AB153" i="2"/>
  <c r="AB152" i="2"/>
  <c r="AB149" i="2"/>
  <c r="AB148" i="2"/>
  <c r="AB147" i="2"/>
  <c r="AB146" i="2"/>
  <c r="AB145" i="2"/>
  <c r="AB141" i="2"/>
  <c r="AB140" i="2"/>
  <c r="AB139" i="2"/>
  <c r="AB136" i="2"/>
  <c r="AB135" i="2"/>
  <c r="AB129" i="2"/>
  <c r="AB128" i="2"/>
  <c r="AC127" i="2"/>
  <c r="AB127" i="2"/>
  <c r="AB124" i="2"/>
  <c r="AB123" i="2"/>
  <c r="AB122" i="2"/>
  <c r="AB121" i="2"/>
  <c r="AB120" i="2"/>
  <c r="AB119" i="2"/>
  <c r="AB115" i="2"/>
  <c r="AB114" i="2"/>
  <c r="AB113" i="2"/>
  <c r="AB112" i="2"/>
  <c r="AB111" i="2"/>
  <c r="AB110" i="2"/>
  <c r="AB109" i="2"/>
  <c r="AB108" i="2"/>
  <c r="AC104" i="2"/>
  <c r="AB104" i="2"/>
  <c r="AB101" i="2"/>
  <c r="AB100" i="2"/>
  <c r="AB96" i="2"/>
  <c r="AB95" i="2"/>
  <c r="AB94" i="2"/>
  <c r="AB91" i="2"/>
  <c r="AB90" i="2"/>
  <c r="AB86" i="2"/>
  <c r="AB85" i="2"/>
  <c r="AB84" i="2"/>
  <c r="AB83" i="2"/>
  <c r="AC80" i="2"/>
  <c r="AB80" i="2"/>
  <c r="AC78" i="2"/>
  <c r="AB78" i="2"/>
  <c r="AB77" i="2"/>
  <c r="AB72" i="2"/>
  <c r="AB71" i="2"/>
  <c r="AB68" i="2"/>
  <c r="AB67" i="2"/>
  <c r="AB66" i="2"/>
  <c r="AD60" i="2"/>
  <c r="AC60" i="2"/>
  <c r="AB60" i="2"/>
  <c r="AC59" i="2"/>
  <c r="AB59" i="2"/>
  <c r="AB56" i="2"/>
  <c r="AB55" i="2"/>
  <c r="AB54" i="2"/>
  <c r="AB53" i="2"/>
  <c r="AB52" i="2"/>
  <c r="AB51" i="2"/>
  <c r="AB50" i="2"/>
  <c r="AB46" i="2"/>
  <c r="AB45" i="2"/>
  <c r="AB42" i="2"/>
  <c r="AB41" i="2"/>
  <c r="AB40" i="2"/>
  <c r="AB39" i="2"/>
  <c r="AB36" i="2"/>
  <c r="AB35" i="2"/>
  <c r="AB34" i="2"/>
  <c r="AB33" i="2"/>
  <c r="AB29" i="2"/>
  <c r="AB28" i="2"/>
  <c r="AB27" i="2"/>
  <c r="AB23" i="2"/>
  <c r="AB20" i="2"/>
  <c r="AB17" i="2"/>
  <c r="AB14" i="2"/>
  <c r="AB11" i="2"/>
  <c r="O285" i="2" l="1"/>
  <c r="T14" i="2"/>
  <c r="T20" i="2"/>
  <c r="T8" i="2"/>
  <c r="T11" i="2"/>
  <c r="BD468" i="2" l="1"/>
  <c r="BD467" i="2"/>
  <c r="BD466" i="2"/>
  <c r="BD465" i="2"/>
  <c r="BD464" i="2"/>
  <c r="BD463" i="2"/>
  <c r="BD462" i="2"/>
  <c r="BD461" i="2"/>
  <c r="BD460" i="2"/>
  <c r="BD459" i="2"/>
  <c r="BD458" i="2"/>
  <c r="BD457" i="2"/>
  <c r="BD456" i="2"/>
  <c r="BD455" i="2"/>
  <c r="BD454" i="2"/>
  <c r="BD453" i="2"/>
  <c r="BD452" i="2"/>
  <c r="BD451" i="2"/>
  <c r="BD450" i="2"/>
  <c r="BD449" i="2"/>
  <c r="BD448" i="2"/>
  <c r="BD447" i="2"/>
  <c r="BD446" i="2"/>
  <c r="BD445" i="2"/>
  <c r="BD444" i="2"/>
  <c r="BD441" i="2"/>
  <c r="BD440" i="2"/>
  <c r="BD439" i="2"/>
  <c r="BD438" i="2"/>
  <c r="BD437" i="2"/>
  <c r="BD436" i="2"/>
  <c r="BD435" i="2"/>
  <c r="BD434" i="2"/>
  <c r="BD433" i="2"/>
  <c r="BD432" i="2"/>
  <c r="BD431" i="2"/>
  <c r="BD430" i="2"/>
  <c r="BD429" i="2"/>
  <c r="BD428" i="2"/>
  <c r="BD427" i="2"/>
  <c r="BD426" i="2"/>
  <c r="BD425" i="2"/>
  <c r="BD424" i="2"/>
  <c r="BD423" i="2"/>
  <c r="BD422" i="2"/>
  <c r="BD419" i="2"/>
  <c r="BD418" i="2"/>
  <c r="BD417" i="2"/>
  <c r="BD416" i="2"/>
  <c r="BD415" i="2"/>
  <c r="BD414" i="2"/>
  <c r="BD413" i="2"/>
  <c r="BD412" i="2"/>
  <c r="BD411" i="2"/>
  <c r="BD410" i="2"/>
  <c r="BD409" i="2"/>
  <c r="BD408" i="2"/>
  <c r="BD407" i="2"/>
  <c r="BD406" i="2"/>
  <c r="BD405" i="2"/>
  <c r="BD404" i="2"/>
  <c r="BD403" i="2"/>
  <c r="BD402" i="2"/>
  <c r="BD401" i="2"/>
  <c r="BD400" i="2"/>
  <c r="BD399" i="2"/>
  <c r="BD398" i="2"/>
  <c r="BD397" i="2"/>
  <c r="BD396" i="2"/>
  <c r="BD395" i="2"/>
  <c r="BD391" i="2"/>
  <c r="BD390" i="2"/>
  <c r="BD389" i="2"/>
  <c r="BD388" i="2"/>
  <c r="BD387" i="2"/>
  <c r="BD386" i="2"/>
  <c r="BD385" i="2"/>
  <c r="BD384" i="2"/>
  <c r="BD383" i="2"/>
  <c r="BD382" i="2"/>
  <c r="BD381" i="2"/>
  <c r="BD380" i="2"/>
  <c r="BD379" i="2"/>
  <c r="BD378" i="2"/>
  <c r="BD377" i="2"/>
  <c r="BD376" i="2"/>
  <c r="BD375" i="2"/>
  <c r="BD374" i="2"/>
  <c r="BD373" i="2"/>
  <c r="BD372" i="2"/>
  <c r="BD371" i="2"/>
  <c r="BD370" i="2"/>
  <c r="BD369" i="2"/>
  <c r="BD368" i="2"/>
  <c r="BD367" i="2"/>
  <c r="BD364" i="2"/>
  <c r="BD363" i="2"/>
  <c r="BD362" i="2"/>
  <c r="BD361" i="2"/>
  <c r="BD360" i="2"/>
  <c r="BD359" i="2"/>
  <c r="BD358" i="2"/>
  <c r="BD357" i="2"/>
  <c r="BD356" i="2"/>
  <c r="BD355" i="2"/>
  <c r="BD354" i="2"/>
  <c r="BD353" i="2"/>
  <c r="BD352" i="2"/>
  <c r="BD351" i="2"/>
  <c r="BD350" i="2"/>
  <c r="BD349" i="2"/>
  <c r="BD348" i="2"/>
  <c r="BD347" i="2"/>
  <c r="BD346" i="2"/>
  <c r="BD345" i="2"/>
  <c r="BD344" i="2"/>
  <c r="BD343" i="2"/>
  <c r="BD342" i="2"/>
  <c r="BD341" i="2"/>
  <c r="BD340" i="2"/>
  <c r="BD337" i="2"/>
  <c r="BD336" i="2"/>
  <c r="BD335" i="2"/>
  <c r="BD334" i="2"/>
  <c r="BD333" i="2"/>
  <c r="BD332" i="2"/>
  <c r="BD331" i="2"/>
  <c r="BD330" i="2"/>
  <c r="BD329" i="2"/>
  <c r="BD328" i="2"/>
  <c r="BD327" i="2"/>
  <c r="BD326" i="2"/>
  <c r="BD325" i="2"/>
  <c r="BD324" i="2"/>
  <c r="BD323" i="2"/>
  <c r="BD322" i="2"/>
  <c r="BD321" i="2"/>
  <c r="BD320" i="2"/>
  <c r="BD319" i="2"/>
  <c r="BD318" i="2"/>
  <c r="BD317" i="2"/>
  <c r="BD316" i="2"/>
  <c r="BD315" i="2"/>
  <c r="BD314" i="2"/>
  <c r="BD313" i="2"/>
  <c r="BD300" i="2"/>
  <c r="BD304" i="2"/>
  <c r="BD305" i="2"/>
  <c r="BD309" i="2"/>
  <c r="BD298" i="2"/>
  <c r="BD286" i="2"/>
  <c r="BD310" i="2"/>
  <c r="BD308" i="2"/>
  <c r="BD307" i="2"/>
  <c r="BD306" i="2"/>
  <c r="BD303" i="2"/>
  <c r="BD302" i="2"/>
  <c r="BD301" i="2"/>
  <c r="BD299" i="2"/>
  <c r="BD297" i="2"/>
  <c r="BD296" i="2"/>
  <c r="BD295" i="2"/>
  <c r="BD294" i="2"/>
  <c r="BD293" i="2"/>
  <c r="BD292" i="2"/>
  <c r="BD291" i="2"/>
  <c r="BD290" i="2"/>
  <c r="BD289" i="2"/>
  <c r="BD288" i="2"/>
  <c r="BD287" i="2"/>
  <c r="BE444" i="2" l="1" a="1"/>
  <c r="BE444" i="2" s="1"/>
  <c r="BE456" i="2" a="1"/>
  <c r="BE456" i="2" s="1"/>
  <c r="BE468" i="2" a="1"/>
  <c r="BE468" i="2" s="1"/>
  <c r="BE445" i="2" a="1"/>
  <c r="BE445" i="2" s="1"/>
  <c r="BE446" i="2" a="1"/>
  <c r="BE446" i="2" s="1"/>
  <c r="BE458" i="2" a="1"/>
  <c r="BE458" i="2" s="1"/>
  <c r="BE447" i="2" a="1"/>
  <c r="BE447" i="2" s="1"/>
  <c r="BE448" i="2" a="1"/>
  <c r="BE448" i="2" s="1"/>
  <c r="BE449" i="2" a="1"/>
  <c r="BE449" i="2" s="1"/>
  <c r="BE461" i="2" a="1"/>
  <c r="BE461" i="2" s="1"/>
  <c r="BE459" i="2" a="1"/>
  <c r="BE459" i="2" s="1"/>
  <c r="BE450" i="2" a="1"/>
  <c r="BE450" i="2" s="1"/>
  <c r="BE462" i="2" a="1"/>
  <c r="BE462" i="2" s="1"/>
  <c r="BE460" i="2" a="1"/>
  <c r="BE460" i="2" s="1"/>
  <c r="BE451" i="2" a="1"/>
  <c r="BE451" i="2" s="1"/>
  <c r="BE463" i="2" a="1"/>
  <c r="BE463" i="2" s="1"/>
  <c r="BE452" i="2" a="1"/>
  <c r="BE452" i="2" s="1"/>
  <c r="BE464" i="2" a="1"/>
  <c r="BE464" i="2" s="1"/>
  <c r="BE453" i="2" a="1"/>
  <c r="BE453" i="2" s="1"/>
  <c r="BE465" i="2" a="1"/>
  <c r="BE465" i="2" s="1"/>
  <c r="BE466" i="2" a="1"/>
  <c r="BE466" i="2" s="1"/>
  <c r="BE454" i="2" a="1"/>
  <c r="BE454" i="2" s="1"/>
  <c r="BE455" i="2" a="1"/>
  <c r="BE455" i="2" s="1"/>
  <c r="BE467" i="2" a="1"/>
  <c r="BE467" i="2" s="1"/>
  <c r="BE457" i="2" a="1"/>
  <c r="BE457" i="2" s="1"/>
  <c r="BE427" i="2" a="1"/>
  <c r="BE427" i="2" s="1"/>
  <c r="BE422" i="2" a="1"/>
  <c r="BE422" i="2" s="1"/>
  <c r="BE423" i="2" a="1"/>
  <c r="BE423" i="2" s="1"/>
  <c r="BE424" i="2" a="1"/>
  <c r="BE424" i="2" s="1"/>
  <c r="BE425" i="2" a="1"/>
  <c r="BE425" i="2" s="1"/>
  <c r="BE439" i="2" a="1"/>
  <c r="BE439" i="2" s="1"/>
  <c r="BE426" i="2" a="1"/>
  <c r="BE426" i="2" s="1"/>
  <c r="BE438" i="2" a="1"/>
  <c r="BE438" i="2" s="1"/>
  <c r="BE428" i="2" a="1"/>
  <c r="BE428" i="2" s="1"/>
  <c r="BE440" i="2" a="1"/>
  <c r="BE440" i="2" s="1"/>
  <c r="BE429" i="2" a="1"/>
  <c r="BE429" i="2" s="1"/>
  <c r="BE441" i="2" a="1"/>
  <c r="BE441" i="2" s="1"/>
  <c r="BE430" i="2" a="1"/>
  <c r="BE430" i="2" s="1"/>
  <c r="BE431" i="2" a="1"/>
  <c r="BE431" i="2" s="1"/>
  <c r="BE432" i="2" a="1"/>
  <c r="BE432" i="2" s="1"/>
  <c r="BE433" i="2" a="1"/>
  <c r="BE433" i="2" s="1"/>
  <c r="BE434" i="2" a="1"/>
  <c r="BE434" i="2" s="1"/>
  <c r="BE435" i="2" a="1"/>
  <c r="BE435" i="2" s="1"/>
  <c r="BE436" i="2" a="1"/>
  <c r="BE436" i="2" s="1"/>
  <c r="BE437" i="2" a="1"/>
  <c r="BE437" i="2" s="1"/>
  <c r="BE404" i="2" a="1"/>
  <c r="BE404" i="2" s="1"/>
  <c r="BE396" i="2" a="1"/>
  <c r="BE396" i="2" s="1"/>
  <c r="BE408" i="2" a="1"/>
  <c r="BE408" i="2" s="1"/>
  <c r="BE411" i="2" a="1"/>
  <c r="BE411" i="2" s="1"/>
  <c r="BE400" i="2" a="1"/>
  <c r="BE400" i="2" s="1"/>
  <c r="BE412" i="2" a="1"/>
  <c r="BE412" i="2" s="1"/>
  <c r="BE401" i="2" a="1"/>
  <c r="BE401" i="2" s="1"/>
  <c r="BE416" i="2" a="1"/>
  <c r="BE416" i="2" s="1"/>
  <c r="BE402" i="2" a="1"/>
  <c r="BE402" i="2" s="1"/>
  <c r="BE403" i="2" a="1"/>
  <c r="BE403" i="2" s="1"/>
  <c r="BE405" i="2" a="1"/>
  <c r="BE405" i="2" s="1"/>
  <c r="BE415" i="2" a="1"/>
  <c r="BE415" i="2" s="1"/>
  <c r="BE406" i="2" a="1"/>
  <c r="BE406" i="2" s="1"/>
  <c r="BE414" i="2" a="1"/>
  <c r="BE414" i="2" s="1"/>
  <c r="BE397" i="2" a="1"/>
  <c r="BE397" i="2" s="1"/>
  <c r="BE407" i="2" a="1"/>
  <c r="BE407" i="2" s="1"/>
  <c r="BE398" i="2" a="1"/>
  <c r="BE398" i="2" s="1"/>
  <c r="BE417" i="2" a="1"/>
  <c r="BE417" i="2" s="1"/>
  <c r="BE399" i="2" a="1"/>
  <c r="BE399" i="2" s="1"/>
  <c r="BE418" i="2" a="1"/>
  <c r="BE418" i="2" s="1"/>
  <c r="BE395" i="2" a="1"/>
  <c r="BE395" i="2" s="1"/>
  <c r="BE409" i="2" a="1"/>
  <c r="BE409" i="2" s="1"/>
  <c r="BE419" i="2" a="1"/>
  <c r="BE419" i="2" s="1"/>
  <c r="BE413" i="2" a="1"/>
  <c r="BE413" i="2" s="1"/>
  <c r="BE410" i="2" a="1"/>
  <c r="BE410" i="2" s="1"/>
  <c r="BE389" i="2" a="1"/>
  <c r="BE389" i="2" s="1"/>
  <c r="BE377" i="2" a="1"/>
  <c r="BE377" i="2" s="1"/>
  <c r="BE368" i="2" a="1"/>
  <c r="BE368" i="2" s="1"/>
  <c r="BE370" i="2" a="1"/>
  <c r="BE370" i="2" s="1"/>
  <c r="BE382" i="2" a="1"/>
  <c r="BE382" i="2" s="1"/>
  <c r="BE378" i="2" a="1"/>
  <c r="BE378" i="2" s="1"/>
  <c r="BE369" i="2" a="1"/>
  <c r="BE369" i="2" s="1"/>
  <c r="BE381" i="2" a="1"/>
  <c r="BE381" i="2" s="1"/>
  <c r="BE371" i="2" a="1"/>
  <c r="BE371" i="2" s="1"/>
  <c r="BE383" i="2" a="1"/>
  <c r="BE383" i="2" s="1"/>
  <c r="BE372" i="2" a="1"/>
  <c r="BE372" i="2" s="1"/>
  <c r="BE384" i="2" a="1"/>
  <c r="BE384" i="2" s="1"/>
  <c r="BE374" i="2" a="1"/>
  <c r="BE374" i="2" s="1"/>
  <c r="BE386" i="2" a="1"/>
  <c r="BE386" i="2" s="1"/>
  <c r="BE385" i="2" a="1"/>
  <c r="BE385" i="2" s="1"/>
  <c r="BE375" i="2" a="1"/>
  <c r="BE375" i="2" s="1"/>
  <c r="BE387" i="2" a="1"/>
  <c r="BE387" i="2" s="1"/>
  <c r="BE373" i="2" a="1"/>
  <c r="BE373" i="2" s="1"/>
  <c r="BE376" i="2" a="1"/>
  <c r="BE376" i="2" s="1"/>
  <c r="BE388" i="2" a="1"/>
  <c r="BE388" i="2" s="1"/>
  <c r="BE390" i="2" a="1"/>
  <c r="BE390" i="2" s="1"/>
  <c r="BE367" i="2" a="1"/>
  <c r="BE367" i="2" s="1"/>
  <c r="BE379" i="2" a="1"/>
  <c r="BE379" i="2" s="1"/>
  <c r="BE391" i="2" a="1"/>
  <c r="BE391" i="2" s="1"/>
  <c r="BE380" i="2" a="1"/>
  <c r="BE380" i="2" s="1"/>
  <c r="BE343" i="2" a="1"/>
  <c r="BE343" i="2" s="1"/>
  <c r="BE355" i="2" a="1"/>
  <c r="BE355" i="2" s="1"/>
  <c r="BE356" i="2" a="1"/>
  <c r="BE356" i="2" s="1"/>
  <c r="BE342" i="2" a="1"/>
  <c r="BE342" i="2" s="1"/>
  <c r="BE354" i="2" a="1"/>
  <c r="BE354" i="2" s="1"/>
  <c r="BE345" i="2" a="1"/>
  <c r="BE345" i="2" s="1"/>
  <c r="BE357" i="2" a="1"/>
  <c r="BE357" i="2" s="1"/>
  <c r="BE346" i="2" a="1"/>
  <c r="BE346" i="2" s="1"/>
  <c r="BE358" i="2" a="1"/>
  <c r="BE358" i="2" s="1"/>
  <c r="BE344" i="2" a="1"/>
  <c r="BE344" i="2" s="1"/>
  <c r="BE347" i="2" a="1"/>
  <c r="BE347" i="2" s="1"/>
  <c r="BE359" i="2" a="1"/>
  <c r="BE359" i="2" s="1"/>
  <c r="BE348" i="2" a="1"/>
  <c r="BE348" i="2" s="1"/>
  <c r="BE360" i="2" a="1"/>
  <c r="BE360" i="2" s="1"/>
  <c r="BE349" i="2" a="1"/>
  <c r="BE349" i="2" s="1"/>
  <c r="BE361" i="2" a="1"/>
  <c r="BE361" i="2" s="1"/>
  <c r="BE350" i="2" a="1"/>
  <c r="BE350" i="2" s="1"/>
  <c r="BE362" i="2" a="1"/>
  <c r="BE362" i="2" s="1"/>
  <c r="BE351" i="2" a="1"/>
  <c r="BE351" i="2" s="1"/>
  <c r="BE363" i="2" a="1"/>
  <c r="BE363" i="2" s="1"/>
  <c r="BE340" i="2" a="1"/>
  <c r="BE340" i="2" s="1"/>
  <c r="BE352" i="2" a="1"/>
  <c r="BE352" i="2" s="1"/>
  <c r="BE364" i="2" a="1"/>
  <c r="BE364" i="2" s="1"/>
  <c r="BE341" i="2" a="1"/>
  <c r="BE341" i="2" s="1"/>
  <c r="BE353" i="2" a="1"/>
  <c r="BE353" i="2" s="1"/>
  <c r="BE316" i="2" a="1"/>
  <c r="BE316" i="2" s="1"/>
  <c r="BE313" i="2" a="1"/>
  <c r="BE313" i="2" s="1"/>
  <c r="BE327" i="2" a="1"/>
  <c r="BE327" i="2" s="1"/>
  <c r="BE321" i="2" a="1"/>
  <c r="BE321" i="2" s="1"/>
  <c r="BE337" i="2" a="1"/>
  <c r="BE337" i="2" s="1"/>
  <c r="BE317" i="2" a="1"/>
  <c r="BE317" i="2" s="1"/>
  <c r="BE329" i="2" a="1"/>
  <c r="BE329" i="2" s="1"/>
  <c r="BE320" i="2" a="1"/>
  <c r="BE320" i="2" s="1"/>
  <c r="BE330" i="2" a="1"/>
  <c r="BE330" i="2" s="1"/>
  <c r="BE331" i="2" a="1"/>
  <c r="BE331" i="2" s="1"/>
  <c r="BE322" i="2" a="1"/>
  <c r="BE322" i="2" s="1"/>
  <c r="BE332" i="2" a="1"/>
  <c r="BE332" i="2" s="1"/>
  <c r="BE324" i="2" a="1"/>
  <c r="BE324" i="2" s="1"/>
  <c r="BE333" i="2" a="1"/>
  <c r="BE333" i="2" s="1"/>
  <c r="BE334" i="2" a="1"/>
  <c r="BE334" i="2" s="1"/>
  <c r="BE325" i="2" a="1"/>
  <c r="BE325" i="2" s="1"/>
  <c r="BE335" i="2" a="1"/>
  <c r="BE335" i="2" s="1"/>
  <c r="BE326" i="2" a="1"/>
  <c r="BE326" i="2" s="1"/>
  <c r="BE336" i="2" a="1"/>
  <c r="BE336" i="2" s="1"/>
  <c r="BE318" i="2" a="1"/>
  <c r="BE318" i="2" s="1"/>
  <c r="BE328" i="2" a="1"/>
  <c r="BE328" i="2" s="1"/>
  <c r="BE314" i="2" a="1"/>
  <c r="BE314" i="2" s="1"/>
  <c r="BE315" i="2" a="1"/>
  <c r="BE315" i="2" s="1"/>
  <c r="BE319" i="2" a="1"/>
  <c r="BE319" i="2" s="1"/>
  <c r="BE323" i="2" a="1"/>
  <c r="BE323" i="2" s="1"/>
  <c r="BE286" i="2" a="1"/>
  <c r="BE286" i="2" s="1"/>
  <c r="BE308" i="2" a="1"/>
  <c r="BE308" i="2" s="1"/>
  <c r="BE310" i="2" a="1"/>
  <c r="BE310" i="2" s="1"/>
  <c r="BE305" i="2" a="1"/>
  <c r="BE305" i="2" s="1"/>
  <c r="BE291" i="2" a="1"/>
  <c r="BE291" i="2" s="1"/>
  <c r="BE301" i="2" a="1"/>
  <c r="BE301" i="2" s="1"/>
  <c r="BE289" i="2" a="1"/>
  <c r="BE289" i="2" s="1"/>
  <c r="BE303" i="2" a="1"/>
  <c r="BE303" i="2" s="1"/>
  <c r="BE288" i="2" a="1"/>
  <c r="BE288" i="2" s="1"/>
  <c r="BE300" i="2" a="1"/>
  <c r="BE300" i="2" s="1"/>
  <c r="BE290" i="2" a="1"/>
  <c r="BE290" i="2" s="1"/>
  <c r="BE302" i="2" a="1"/>
  <c r="BE302" i="2" s="1"/>
  <c r="BE293" i="2" a="1"/>
  <c r="BE293" i="2" s="1"/>
  <c r="BE304" i="2" a="1"/>
  <c r="BE304" i="2" s="1"/>
  <c r="BE294" i="2" a="1"/>
  <c r="BE294" i="2" s="1"/>
  <c r="BE306" i="2" a="1"/>
  <c r="BE306" i="2" s="1"/>
  <c r="BE292" i="2" a="1"/>
  <c r="BE292" i="2" s="1"/>
  <c r="BE295" i="2" a="1"/>
  <c r="BE295" i="2" s="1"/>
  <c r="BE307" i="2" a="1"/>
  <c r="BE307" i="2" s="1"/>
  <c r="BE296" i="2" a="1"/>
  <c r="BE296" i="2" s="1"/>
  <c r="BE297" i="2" a="1"/>
  <c r="BE297" i="2" s="1"/>
  <c r="BE309" i="2" a="1"/>
  <c r="BE309" i="2" s="1"/>
  <c r="BE298" i="2" a="1"/>
  <c r="BE298" i="2" s="1"/>
  <c r="BE287" i="2" a="1"/>
  <c r="BE287" i="2" s="1"/>
  <c r="BE299" i="2" a="1"/>
  <c r="BE299" i="2" s="1"/>
  <c r="AB3" i="3" l="1"/>
  <c r="BC2" i="2" l="1"/>
  <c r="X69" i="3"/>
  <c r="X65" i="3"/>
  <c r="F65" i="3"/>
  <c r="AB65" i="3" s="1"/>
  <c r="D65" i="3"/>
  <c r="Z65" i="3" s="1"/>
  <c r="B65" i="3"/>
  <c r="E65" i="3" s="1"/>
  <c r="AA65" i="3" s="1"/>
  <c r="X64" i="3"/>
  <c r="F64" i="3"/>
  <c r="AB64" i="3" s="1"/>
  <c r="D64" i="3"/>
  <c r="Z64" i="3" s="1"/>
  <c r="B64" i="3"/>
  <c r="E64" i="3" s="1"/>
  <c r="AA64" i="3" s="1"/>
  <c r="X63" i="3"/>
  <c r="F63" i="3"/>
  <c r="AB63" i="3" s="1"/>
  <c r="D63" i="3"/>
  <c r="Z63" i="3" s="1"/>
  <c r="B63" i="3"/>
  <c r="E63" i="3" s="1"/>
  <c r="AA63" i="3" s="1"/>
  <c r="X62" i="3"/>
  <c r="F62" i="3"/>
  <c r="AB62" i="3" s="1"/>
  <c r="D62" i="3"/>
  <c r="Z62" i="3" s="1"/>
  <c r="B62" i="3"/>
  <c r="E62" i="3" s="1"/>
  <c r="AA62" i="3" s="1"/>
  <c r="X61" i="3"/>
  <c r="F61" i="3"/>
  <c r="AB61" i="3" s="1"/>
  <c r="D61" i="3"/>
  <c r="Z61" i="3" s="1"/>
  <c r="B61" i="3"/>
  <c r="E61" i="3" s="1"/>
  <c r="AA61" i="3" s="1"/>
  <c r="X60" i="3"/>
  <c r="F60" i="3"/>
  <c r="AB60" i="3" s="1"/>
  <c r="D60" i="3"/>
  <c r="Z60" i="3" s="1"/>
  <c r="B60" i="3"/>
  <c r="E60" i="3" s="1"/>
  <c r="AA60" i="3" s="1"/>
  <c r="X59" i="3"/>
  <c r="F59" i="3"/>
  <c r="AB59" i="3" s="1"/>
  <c r="D59" i="3"/>
  <c r="Z59" i="3" s="1"/>
  <c r="B59" i="3"/>
  <c r="E59" i="3" s="1"/>
  <c r="AA59" i="3" s="1"/>
  <c r="X58" i="3"/>
  <c r="F58" i="3"/>
  <c r="AB58" i="3" s="1"/>
  <c r="D58" i="3"/>
  <c r="Z58" i="3" s="1"/>
  <c r="B58" i="3"/>
  <c r="E58" i="3" s="1"/>
  <c r="AA58" i="3" s="1"/>
  <c r="X57" i="3"/>
  <c r="F57" i="3"/>
  <c r="AB57" i="3" s="1"/>
  <c r="D57" i="3"/>
  <c r="Z57" i="3" s="1"/>
  <c r="B57" i="3"/>
  <c r="E57" i="3" s="1"/>
  <c r="AA57" i="3" s="1"/>
  <c r="X56" i="3"/>
  <c r="F56" i="3"/>
  <c r="AB56" i="3" s="1"/>
  <c r="D56" i="3"/>
  <c r="Z56" i="3" s="1"/>
  <c r="B56" i="3"/>
  <c r="E56" i="3" s="1"/>
  <c r="AA56" i="3" s="1"/>
  <c r="G3" i="3"/>
  <c r="AB2" i="3" s="1"/>
  <c r="F69" i="3"/>
  <c r="F68" i="3"/>
  <c r="F67" i="3"/>
  <c r="F66" i="3"/>
  <c r="F55" i="3"/>
  <c r="F54" i="3"/>
  <c r="F53" i="3"/>
  <c r="F52" i="3"/>
  <c r="F51" i="3"/>
  <c r="F50" i="3"/>
  <c r="F49" i="3"/>
  <c r="X68" i="3"/>
  <c r="X67" i="3"/>
  <c r="X66" i="3"/>
  <c r="X55" i="3"/>
  <c r="X54" i="3"/>
  <c r="X53" i="3"/>
  <c r="X52" i="3"/>
  <c r="X51" i="3"/>
  <c r="X50" i="3"/>
  <c r="X49" i="3"/>
  <c r="X48" i="3"/>
  <c r="X47" i="3"/>
  <c r="X46" i="3"/>
  <c r="X45" i="3"/>
  <c r="X44" i="3"/>
  <c r="X43" i="3"/>
  <c r="X42" i="3"/>
  <c r="X41" i="3"/>
  <c r="X40" i="3"/>
  <c r="X39" i="3"/>
  <c r="X38" i="3"/>
  <c r="X37" i="3"/>
  <c r="X36" i="3"/>
  <c r="X35" i="3"/>
  <c r="X34" i="3"/>
  <c r="X33" i="3"/>
  <c r="X32" i="3"/>
  <c r="X31" i="3"/>
  <c r="X30" i="3"/>
  <c r="D69" i="3"/>
  <c r="Z69" i="3" s="1"/>
  <c r="D68" i="3"/>
  <c r="Z68" i="3" s="1"/>
  <c r="D67" i="3"/>
  <c r="Z67" i="3" s="1"/>
  <c r="D66" i="3"/>
  <c r="Z66" i="3" s="1"/>
  <c r="D55" i="3"/>
  <c r="Z55" i="3" s="1"/>
  <c r="D54" i="3"/>
  <c r="Z54" i="3" s="1"/>
  <c r="D53" i="3"/>
  <c r="Z53" i="3" s="1"/>
  <c r="D52" i="3"/>
  <c r="Z52" i="3" s="1"/>
  <c r="D51" i="3"/>
  <c r="Z51" i="3" s="1"/>
  <c r="D50" i="3"/>
  <c r="Z50" i="3" s="1"/>
  <c r="D49" i="3"/>
  <c r="Z49" i="3" s="1"/>
  <c r="B31" i="3"/>
  <c r="E31" i="3" s="1"/>
  <c r="AA31" i="3" s="1"/>
  <c r="B32" i="3"/>
  <c r="E32" i="3" s="1"/>
  <c r="AA32" i="3" s="1"/>
  <c r="B33" i="3"/>
  <c r="E33" i="3" s="1"/>
  <c r="AA33" i="3" s="1"/>
  <c r="B34" i="3"/>
  <c r="E34" i="3" s="1"/>
  <c r="AA34" i="3" s="1"/>
  <c r="B35" i="3"/>
  <c r="E35" i="3" s="1"/>
  <c r="AA35" i="3" s="1"/>
  <c r="B36" i="3"/>
  <c r="E36" i="3" s="1"/>
  <c r="AA36" i="3" s="1"/>
  <c r="B37" i="3"/>
  <c r="E37" i="3" s="1"/>
  <c r="AA37" i="3" s="1"/>
  <c r="B38" i="3"/>
  <c r="E38" i="3" s="1"/>
  <c r="AA38" i="3" s="1"/>
  <c r="B39" i="3"/>
  <c r="E39" i="3" s="1"/>
  <c r="AA39" i="3" s="1"/>
  <c r="B40" i="3"/>
  <c r="E40" i="3" s="1"/>
  <c r="AA40" i="3" s="1"/>
  <c r="B41" i="3"/>
  <c r="E41" i="3" s="1"/>
  <c r="AA41" i="3" s="1"/>
  <c r="B42" i="3"/>
  <c r="E42" i="3" s="1"/>
  <c r="AA42" i="3" s="1"/>
  <c r="B43" i="3"/>
  <c r="E43" i="3" s="1"/>
  <c r="AA43" i="3" s="1"/>
  <c r="B44" i="3"/>
  <c r="E44" i="3" s="1"/>
  <c r="AA44" i="3" s="1"/>
  <c r="B45" i="3"/>
  <c r="E45" i="3" s="1"/>
  <c r="AA45" i="3" s="1"/>
  <c r="B46" i="3"/>
  <c r="E46" i="3" s="1"/>
  <c r="AA46" i="3" s="1"/>
  <c r="B47" i="3"/>
  <c r="E47" i="3" s="1"/>
  <c r="AA47" i="3" s="1"/>
  <c r="B48" i="3"/>
  <c r="E48" i="3" s="1"/>
  <c r="AA48" i="3" s="1"/>
  <c r="B49" i="3"/>
  <c r="E49" i="3" s="1"/>
  <c r="AA49" i="3" s="1"/>
  <c r="B50" i="3"/>
  <c r="E50" i="3" s="1"/>
  <c r="AA50" i="3" s="1"/>
  <c r="B51" i="3"/>
  <c r="E51" i="3" s="1"/>
  <c r="AA51" i="3" s="1"/>
  <c r="B52" i="3"/>
  <c r="E52" i="3" s="1"/>
  <c r="AA52" i="3" s="1"/>
  <c r="B53" i="3"/>
  <c r="E53" i="3" s="1"/>
  <c r="AA53" i="3" s="1"/>
  <c r="B54" i="3"/>
  <c r="E54" i="3" s="1"/>
  <c r="AA54" i="3" s="1"/>
  <c r="B55" i="3"/>
  <c r="E55" i="3" s="1"/>
  <c r="AA55" i="3" s="1"/>
  <c r="B66" i="3"/>
  <c r="E66" i="3" s="1"/>
  <c r="AA66" i="3" s="1"/>
  <c r="B67" i="3"/>
  <c r="E67" i="3" s="1"/>
  <c r="AA67" i="3" s="1"/>
  <c r="B68" i="3"/>
  <c r="E68" i="3" s="1"/>
  <c r="AA68" i="3" s="1"/>
  <c r="B69" i="3"/>
  <c r="E69" i="3" s="1"/>
  <c r="AA69" i="3" s="1"/>
  <c r="B30" i="3"/>
  <c r="E30" i="3" s="1"/>
  <c r="A3" i="3"/>
  <c r="A4" i="3" s="1"/>
  <c r="AC1" i="3"/>
  <c r="A1" i="3"/>
  <c r="E70" i="3"/>
  <c r="R21" i="3"/>
  <c r="R20" i="3"/>
  <c r="R19" i="3"/>
  <c r="R18" i="3"/>
  <c r="AB17" i="3"/>
  <c r="BT196" i="2"/>
  <c r="BT205" i="2"/>
  <c r="BT14" i="2"/>
  <c r="T17" i="2"/>
  <c r="T23" i="2"/>
  <c r="T208" i="2"/>
  <c r="T196" i="2"/>
  <c r="T199" i="2"/>
  <c r="T202" i="2"/>
  <c r="T211" i="2"/>
  <c r="T205" i="2"/>
  <c r="BT17" i="2"/>
  <c r="BT20" i="2"/>
  <c r="BT11" i="2"/>
  <c r="BT8" i="2"/>
  <c r="BT23" i="2"/>
  <c r="O7" i="2" l="1"/>
  <c r="AB68" i="3"/>
  <c r="AB55" i="3"/>
  <c r="AB52" i="3"/>
  <c r="AB49" i="3"/>
  <c r="AB69" i="3"/>
  <c r="AB66" i="3"/>
  <c r="AB53" i="3"/>
  <c r="AB50" i="3"/>
  <c r="AA30" i="3"/>
  <c r="AB67" i="3"/>
  <c r="AB54" i="3"/>
  <c r="AB51" i="3"/>
  <c r="Z11" i="3"/>
  <c r="Z12" i="3"/>
  <c r="Z9" i="3"/>
  <c r="AB9" i="3"/>
  <c r="Z8" i="3" l="1"/>
  <c r="AB11" i="3"/>
  <c r="A11" i="3" s="1"/>
  <c r="A9" i="3"/>
  <c r="AB8" i="3" l="1"/>
  <c r="A8" i="3" l="1"/>
  <c r="Q36" i="2" l="1"/>
  <c r="Q35" i="2"/>
  <c r="Q34" i="2"/>
  <c r="Q33" i="2"/>
  <c r="Q32" i="2"/>
  <c r="Q47" i="2"/>
  <c r="Q46" i="2"/>
  <c r="Q45" i="2"/>
  <c r="Q44" i="2"/>
  <c r="Q43" i="2"/>
  <c r="Q42" i="2"/>
  <c r="Q41" i="2"/>
  <c r="Q40" i="2"/>
  <c r="Q39" i="2"/>
  <c r="Q38" i="2"/>
  <c r="Q31" i="2"/>
  <c r="Q273" i="2"/>
  <c r="Q272" i="2"/>
  <c r="Q271" i="2"/>
  <c r="Q270" i="2"/>
  <c r="Q269" i="2"/>
  <c r="Q268" i="2"/>
  <c r="Q277" i="2"/>
  <c r="Q276" i="2"/>
  <c r="Q275" i="2"/>
  <c r="Q274" i="2"/>
  <c r="Q282" i="2"/>
  <c r="Q281" i="2"/>
  <c r="Q280" i="2"/>
  <c r="Q279" i="2"/>
  <c r="Q278" i="2"/>
  <c r="Q267" i="2"/>
  <c r="Q262" i="2"/>
  <c r="Q261" i="2"/>
  <c r="Q260" i="2"/>
  <c r="Q259" i="2"/>
  <c r="Q266" i="2"/>
  <c r="Q265" i="2"/>
  <c r="Q264" i="2"/>
  <c r="Q263" i="2"/>
  <c r="Q258" i="2"/>
  <c r="Q231" i="2"/>
  <c r="Q230" i="2"/>
  <c r="Q229" i="2"/>
  <c r="Q228" i="2"/>
  <c r="Q241" i="2"/>
  <c r="Q240" i="2"/>
  <c r="Q239" i="2"/>
  <c r="Q238" i="2"/>
  <c r="Q237" i="2"/>
  <c r="Q236" i="2"/>
  <c r="Q235" i="2"/>
  <c r="Q234" i="2"/>
  <c r="Q233" i="2"/>
  <c r="Q232" i="2"/>
  <c r="Q227" i="2"/>
  <c r="Q257" i="2"/>
  <c r="Q256" i="2"/>
  <c r="Q255" i="2"/>
  <c r="Q254" i="2"/>
  <c r="Q253" i="2"/>
  <c r="Q252" i="2"/>
  <c r="Q251" i="2"/>
  <c r="Q250" i="2"/>
  <c r="Q249" i="2"/>
  <c r="Q248" i="2"/>
  <c r="Q247" i="2"/>
  <c r="Q246" i="2"/>
  <c r="Q245" i="2"/>
  <c r="Q244" i="2"/>
  <c r="Q243" i="2"/>
  <c r="Q242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62" i="2"/>
  <c r="Q161" i="2"/>
  <c r="Q160" i="2"/>
  <c r="Q165" i="2"/>
  <c r="Q164" i="2"/>
  <c r="Q163" i="2"/>
  <c r="Q159" i="2"/>
  <c r="Q158" i="2"/>
  <c r="Q157" i="2"/>
  <c r="Q156" i="2"/>
  <c r="Q170" i="2"/>
  <c r="Q169" i="2"/>
  <c r="Q168" i="2"/>
  <c r="Q167" i="2"/>
  <c r="Q166" i="2"/>
  <c r="Q155" i="2"/>
  <c r="Q210" i="2"/>
  <c r="Q209" i="2"/>
  <c r="Q194" i="2"/>
  <c r="Q193" i="2"/>
  <c r="Q192" i="2"/>
  <c r="Q191" i="2"/>
  <c r="Q190" i="2"/>
  <c r="Q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Q189" i="2"/>
  <c r="Q188" i="2"/>
  <c r="Q187" i="2"/>
  <c r="Q186" i="2"/>
  <c r="Q185" i="2"/>
  <c r="Q184" i="2"/>
  <c r="Q174" i="2"/>
  <c r="Q173" i="2"/>
  <c r="Q172" i="2"/>
  <c r="Q183" i="2"/>
  <c r="Q182" i="2"/>
  <c r="Q181" i="2"/>
  <c r="Q180" i="2"/>
  <c r="Q179" i="2"/>
  <c r="Q178" i="2"/>
  <c r="Q177" i="2"/>
  <c r="Q176" i="2"/>
  <c r="Q175" i="2"/>
  <c r="Q171" i="2"/>
  <c r="Q74" i="2"/>
  <c r="Q73" i="2"/>
  <c r="Q72" i="2"/>
  <c r="Q71" i="2"/>
  <c r="Q70" i="2"/>
  <c r="Q69" i="2"/>
  <c r="Q68" i="2"/>
  <c r="Q67" i="2"/>
  <c r="Q66" i="2"/>
  <c r="Q65" i="2"/>
  <c r="Q64" i="2"/>
  <c r="Q97" i="2"/>
  <c r="Q96" i="2"/>
  <c r="Q95" i="2"/>
  <c r="Q94" i="2"/>
  <c r="Q93" i="2"/>
  <c r="Q92" i="2"/>
  <c r="Q91" i="2"/>
  <c r="Q90" i="2"/>
  <c r="Q89" i="2"/>
  <c r="Q88" i="2"/>
  <c r="Q25" i="2"/>
  <c r="Q30" i="2"/>
  <c r="Q29" i="2"/>
  <c r="Q28" i="2"/>
  <c r="Q27" i="2"/>
  <c r="Q26" i="2"/>
  <c r="Q6" i="2"/>
  <c r="Q137" i="2"/>
  <c r="Q136" i="2"/>
  <c r="Q135" i="2"/>
  <c r="Q134" i="2"/>
  <c r="Q142" i="2"/>
  <c r="Q141" i="2"/>
  <c r="Q140" i="2"/>
  <c r="Q139" i="2"/>
  <c r="Q138" i="2"/>
  <c r="Q133" i="2"/>
  <c r="Q132" i="2"/>
  <c r="Q131" i="2"/>
  <c r="Q125" i="2"/>
  <c r="Q124" i="2"/>
  <c r="Q123" i="2"/>
  <c r="Q122" i="2"/>
  <c r="Q121" i="2"/>
  <c r="Q120" i="2"/>
  <c r="Q119" i="2"/>
  <c r="Q118" i="2"/>
  <c r="Q130" i="2"/>
  <c r="Q129" i="2"/>
  <c r="Q128" i="2"/>
  <c r="Q127" i="2"/>
  <c r="Q126" i="2"/>
  <c r="Q117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116" i="2"/>
  <c r="Q115" i="2"/>
  <c r="Q114" i="2"/>
  <c r="Q113" i="2"/>
  <c r="Q112" i="2"/>
  <c r="Q111" i="2"/>
  <c r="Q110" i="2"/>
  <c r="Q109" i="2"/>
  <c r="Q108" i="2"/>
  <c r="Q107" i="2"/>
  <c r="Q102" i="2"/>
  <c r="Q101" i="2"/>
  <c r="Q100" i="2"/>
  <c r="Q99" i="2"/>
  <c r="Q106" i="2"/>
  <c r="Q105" i="2"/>
  <c r="Q104" i="2"/>
  <c r="BT104" i="2"/>
  <c r="BF286" i="2" s="1"/>
  <c r="BU104" i="2"/>
  <c r="BF287" i="2" s="1"/>
  <c r="BT100" i="2"/>
  <c r="BT101" i="2"/>
  <c r="BT108" i="2"/>
  <c r="BT109" i="2"/>
  <c r="BT110" i="2"/>
  <c r="BT111" i="2"/>
  <c r="BT112" i="2"/>
  <c r="BT113" i="2"/>
  <c r="BT114" i="2"/>
  <c r="BF296" i="2" s="1"/>
  <c r="BT115" i="2"/>
  <c r="BT50" i="2"/>
  <c r="BT51" i="2"/>
  <c r="BT52" i="2"/>
  <c r="BT53" i="2"/>
  <c r="BT54" i="2"/>
  <c r="BT55" i="2"/>
  <c r="BT56" i="2"/>
  <c r="BT59" i="2"/>
  <c r="BF305" i="2" s="1"/>
  <c r="BU59" i="2"/>
  <c r="BF306" i="2" s="1"/>
  <c r="BT60" i="2"/>
  <c r="BF307" i="2" s="1"/>
  <c r="BU60" i="2"/>
  <c r="BF308" i="2" s="1"/>
  <c r="BV60" i="2"/>
  <c r="BF309" i="2" s="1"/>
  <c r="BT77" i="2"/>
  <c r="BF313" i="2" s="1"/>
  <c r="BT78" i="2"/>
  <c r="BF314" i="2" s="1"/>
  <c r="BU78" i="2"/>
  <c r="BF315" i="2" s="1"/>
  <c r="BT80" i="2"/>
  <c r="BF316" i="2" s="1"/>
  <c r="BU80" i="2"/>
  <c r="BT83" i="2"/>
  <c r="BT84" i="2"/>
  <c r="BT85" i="2"/>
  <c r="BT86" i="2"/>
  <c r="BT127" i="2"/>
  <c r="BF321" i="2" s="1"/>
  <c r="BU127" i="2"/>
  <c r="BF322" i="2" s="1"/>
  <c r="BT128" i="2"/>
  <c r="BF323" i="2" s="1"/>
  <c r="BT129" i="2"/>
  <c r="BF324" i="2" s="1"/>
  <c r="BT119" i="2"/>
  <c r="BT120" i="2"/>
  <c r="BT121" i="2"/>
  <c r="BF327" i="2" s="1"/>
  <c r="BT122" i="2"/>
  <c r="BT123" i="2"/>
  <c r="BF329" i="2" s="1"/>
  <c r="BT124" i="2"/>
  <c r="BF330" i="2" s="1"/>
  <c r="BT139" i="2"/>
  <c r="BT140" i="2"/>
  <c r="BT141" i="2"/>
  <c r="BT135" i="2"/>
  <c r="BF343" i="2" s="1"/>
  <c r="BT136" i="2"/>
  <c r="BT27" i="2"/>
  <c r="BT28" i="2"/>
  <c r="BT29" i="2"/>
  <c r="BT90" i="2"/>
  <c r="BF348" i="2" s="1"/>
  <c r="BT91" i="2"/>
  <c r="BF349" i="2" s="1"/>
  <c r="BT94" i="2"/>
  <c r="T94" i="2" s="1"/>
  <c r="BT95" i="2"/>
  <c r="BT96" i="2"/>
  <c r="BT66" i="2"/>
  <c r="BT67" i="2"/>
  <c r="BT68" i="2"/>
  <c r="BT71" i="2"/>
  <c r="BF355" i="2" s="1"/>
  <c r="BT72" i="2"/>
  <c r="BF356" i="2" s="1"/>
  <c r="BT176" i="2"/>
  <c r="BF367" i="2" s="1"/>
  <c r="BU176" i="2"/>
  <c r="BF368" i="2" s="1"/>
  <c r="BT179" i="2"/>
  <c r="BT180" i="2"/>
  <c r="BF370" i="2" s="1"/>
  <c r="BT181" i="2"/>
  <c r="BT182" i="2"/>
  <c r="BF372" i="2" s="1"/>
  <c r="BT173" i="2"/>
  <c r="BF373" i="2" s="1"/>
  <c r="BT185" i="2"/>
  <c r="BF374" i="2" s="1"/>
  <c r="BU185" i="2"/>
  <c r="BF375" i="2" s="1"/>
  <c r="BT186" i="2"/>
  <c r="BF376" i="2" s="1"/>
  <c r="BU186" i="2"/>
  <c r="BF377" i="2" s="1"/>
  <c r="BV186" i="2"/>
  <c r="BF378" i="2" s="1"/>
  <c r="BT187" i="2"/>
  <c r="BF379" i="2" s="1"/>
  <c r="BU187" i="2"/>
  <c r="BF380" i="2" s="1"/>
  <c r="BV187" i="2"/>
  <c r="BF381" i="2" s="1"/>
  <c r="BT216" i="2"/>
  <c r="BF382" i="2" s="1"/>
  <c r="BT217" i="2"/>
  <c r="BF383" i="2" s="1"/>
  <c r="BT220" i="2"/>
  <c r="BF384" i="2" s="1"/>
  <c r="BT221" i="2"/>
  <c r="BF385" i="2" s="1"/>
  <c r="BT224" i="2"/>
  <c r="BF386" i="2" s="1"/>
  <c r="BT225" i="2"/>
  <c r="BF387" i="2" s="1"/>
  <c r="BT192" i="2"/>
  <c r="T192" i="2" s="1"/>
  <c r="BT193" i="2"/>
  <c r="BF388" i="2" s="1"/>
  <c r="BT199" i="2"/>
  <c r="BT202" i="2"/>
  <c r="BT211" i="2"/>
  <c r="BT208" i="2"/>
  <c r="BT167" i="2"/>
  <c r="BT168" i="2"/>
  <c r="BT169" i="2"/>
  <c r="BT158" i="2"/>
  <c r="BF398" i="2" s="1"/>
  <c r="BT164" i="2"/>
  <c r="BF399" i="2" s="1"/>
  <c r="BT161" i="2"/>
  <c r="BF400" i="2" s="1"/>
  <c r="BT145" i="2"/>
  <c r="T145" i="2" s="1"/>
  <c r="BT146" i="2"/>
  <c r="T146" i="2" s="1"/>
  <c r="BT147" i="2"/>
  <c r="BT148" i="2"/>
  <c r="BT149" i="2"/>
  <c r="BT152" i="2"/>
  <c r="BT153" i="2"/>
  <c r="BT244" i="2"/>
  <c r="T244" i="2" s="1"/>
  <c r="BT245" i="2"/>
  <c r="BT246" i="2"/>
  <c r="BT247" i="2"/>
  <c r="BT248" i="2"/>
  <c r="BT249" i="2"/>
  <c r="BT250" i="2"/>
  <c r="BF432" i="2" s="1"/>
  <c r="BT251" i="2"/>
  <c r="BT254" i="2"/>
  <c r="BF413" i="2" s="1"/>
  <c r="BT255" i="2"/>
  <c r="BF414" i="2" s="1"/>
  <c r="BT256" i="2"/>
  <c r="BF415" i="2" s="1"/>
  <c r="BT233" i="2"/>
  <c r="BT234" i="2"/>
  <c r="BT235" i="2"/>
  <c r="BT236" i="2"/>
  <c r="BT237" i="2"/>
  <c r="BF426" i="2" s="1"/>
  <c r="BT238" i="2"/>
  <c r="BT239" i="2"/>
  <c r="BT240" i="2"/>
  <c r="BT229" i="2"/>
  <c r="BF430" i="2" s="1"/>
  <c r="BT230" i="2"/>
  <c r="BF431" i="2" s="1"/>
  <c r="BT264" i="2"/>
  <c r="BF436" i="2" s="1"/>
  <c r="BT265" i="2"/>
  <c r="BF437" i="2" s="1"/>
  <c r="BT260" i="2"/>
  <c r="BF434" i="2" s="1"/>
  <c r="BT261" i="2"/>
  <c r="BF435" i="2" s="1"/>
  <c r="BT279" i="2"/>
  <c r="BT280" i="2"/>
  <c r="BT281" i="2"/>
  <c r="BT275" i="2"/>
  <c r="BF447" i="2" s="1"/>
  <c r="BT276" i="2"/>
  <c r="BF448" i="2" s="1"/>
  <c r="BT269" i="2"/>
  <c r="BF449" i="2" s="1"/>
  <c r="BT270" i="2"/>
  <c r="BF450" i="2" s="1"/>
  <c r="BT271" i="2"/>
  <c r="BF451" i="2" s="1"/>
  <c r="BT272" i="2"/>
  <c r="BF452" i="2" s="1"/>
  <c r="BT39" i="2"/>
  <c r="BF453" i="2" s="1"/>
  <c r="BT40" i="2"/>
  <c r="BF454" i="2" s="1"/>
  <c r="BT41" i="2"/>
  <c r="BF455" i="2" s="1"/>
  <c r="BT42" i="2"/>
  <c r="BF456" i="2" s="1"/>
  <c r="BT45" i="2"/>
  <c r="BF457" i="2" s="1"/>
  <c r="BT46" i="2"/>
  <c r="BF458" i="2" s="1"/>
  <c r="BT33" i="2"/>
  <c r="BF459" i="2" s="1"/>
  <c r="BT34" i="2"/>
  <c r="BF460" i="2" s="1"/>
  <c r="BT35" i="2"/>
  <c r="BF461" i="2" s="1"/>
  <c r="BT36" i="2"/>
  <c r="BF462" i="2" s="1"/>
  <c r="BO283" i="2"/>
  <c r="BQ283" i="2"/>
  <c r="Q285" i="2" l="1"/>
  <c r="Q283" i="2"/>
  <c r="O195" i="2"/>
  <c r="BJ375" i="2"/>
  <c r="T281" i="2"/>
  <c r="BF446" i="2"/>
  <c r="T280" i="2"/>
  <c r="BF445" i="2"/>
  <c r="T279" i="2"/>
  <c r="O281" i="2" s="1"/>
  <c r="BF444" i="2"/>
  <c r="BJ447" i="2" s="1"/>
  <c r="BF412" i="2"/>
  <c r="BF433" i="2"/>
  <c r="T236" i="2"/>
  <c r="BF425" i="2"/>
  <c r="T240" i="2"/>
  <c r="BF429" i="2"/>
  <c r="T239" i="2"/>
  <c r="BF428" i="2"/>
  <c r="T238" i="2"/>
  <c r="BF427" i="2"/>
  <c r="T181" i="2"/>
  <c r="BF371" i="2"/>
  <c r="BJ386" i="2" s="1"/>
  <c r="T179" i="2"/>
  <c r="BF369" i="2"/>
  <c r="BJ389" i="2" s="1"/>
  <c r="T122" i="2"/>
  <c r="BF328" i="2"/>
  <c r="T120" i="2"/>
  <c r="BF326" i="2"/>
  <c r="T85" i="2"/>
  <c r="BF319" i="2"/>
  <c r="T34" i="2"/>
  <c r="T249" i="2"/>
  <c r="BF410" i="2"/>
  <c r="T275" i="2"/>
  <c r="T248" i="2"/>
  <c r="BF409" i="2"/>
  <c r="T67" i="2"/>
  <c r="BF353" i="2"/>
  <c r="T141" i="2"/>
  <c r="BF342" i="2"/>
  <c r="T113" i="2"/>
  <c r="BF295" i="2"/>
  <c r="T46" i="2"/>
  <c r="T237" i="2"/>
  <c r="T247" i="2"/>
  <c r="BF408" i="2"/>
  <c r="T224" i="2"/>
  <c r="T66" i="2"/>
  <c r="BF352" i="2"/>
  <c r="T140" i="2"/>
  <c r="BF341" i="2"/>
  <c r="T86" i="2"/>
  <c r="BF320" i="2"/>
  <c r="T112" i="2"/>
  <c r="BF294" i="2"/>
  <c r="T235" i="2"/>
  <c r="BF424" i="2"/>
  <c r="T84" i="2"/>
  <c r="BF318" i="2"/>
  <c r="T41" i="2"/>
  <c r="T234" i="2"/>
  <c r="BF423" i="2"/>
  <c r="T109" i="2"/>
  <c r="BF291" i="2"/>
  <c r="T45" i="2"/>
  <c r="T139" i="2"/>
  <c r="BF340" i="2"/>
  <c r="T95" i="2"/>
  <c r="BF350" i="2"/>
  <c r="T56" i="2"/>
  <c r="BF304" i="2"/>
  <c r="T261" i="2"/>
  <c r="T168" i="2"/>
  <c r="BF396" i="2"/>
  <c r="T217" i="2"/>
  <c r="T123" i="2"/>
  <c r="T83" i="2"/>
  <c r="BF317" i="2"/>
  <c r="BJ315" i="2" s="1"/>
  <c r="T55" i="2"/>
  <c r="BF303" i="2"/>
  <c r="T40" i="2"/>
  <c r="T260" i="2"/>
  <c r="T233" i="2"/>
  <c r="BF422" i="2"/>
  <c r="T153" i="2"/>
  <c r="BF405" i="2"/>
  <c r="T167" i="2"/>
  <c r="BF395" i="2"/>
  <c r="T216" i="2"/>
  <c r="T180" i="2"/>
  <c r="T54" i="2"/>
  <c r="BF302" i="2"/>
  <c r="T108" i="2"/>
  <c r="BF290" i="2"/>
  <c r="T246" i="2"/>
  <c r="BF407" i="2"/>
  <c r="T124" i="2"/>
  <c r="T152" i="2"/>
  <c r="BF404" i="2"/>
  <c r="T101" i="2"/>
  <c r="BF289" i="2"/>
  <c r="T220" i="2"/>
  <c r="T121" i="2"/>
  <c r="T53" i="2"/>
  <c r="BF301" i="2"/>
  <c r="T272" i="2"/>
  <c r="T264" i="2"/>
  <c r="T255" i="2"/>
  <c r="T149" i="2"/>
  <c r="BF403" i="2"/>
  <c r="T29" i="2"/>
  <c r="BF347" i="2"/>
  <c r="T52" i="2"/>
  <c r="BF300" i="2"/>
  <c r="T100" i="2"/>
  <c r="BF288" i="2"/>
  <c r="T221" i="2"/>
  <c r="T182" i="2"/>
  <c r="T271" i="2"/>
  <c r="T230" i="2"/>
  <c r="T254" i="2"/>
  <c r="T148" i="2"/>
  <c r="BF402" i="2"/>
  <c r="T28" i="2"/>
  <c r="BF346" i="2"/>
  <c r="T119" i="2"/>
  <c r="BF325" i="2"/>
  <c r="BJ334" i="2" s="1"/>
  <c r="T51" i="2"/>
  <c r="BF299" i="2"/>
  <c r="T245" i="2"/>
  <c r="BF406" i="2"/>
  <c r="T27" i="2"/>
  <c r="BF345" i="2"/>
  <c r="T50" i="2"/>
  <c r="BF298" i="2"/>
  <c r="T111" i="2"/>
  <c r="BF293" i="2"/>
  <c r="T42" i="2"/>
  <c r="T169" i="2"/>
  <c r="BF397" i="2"/>
  <c r="T110" i="2"/>
  <c r="BF292" i="2"/>
  <c r="T39" i="2"/>
  <c r="T265" i="2"/>
  <c r="T229" i="2"/>
  <c r="T147" i="2"/>
  <c r="BF401" i="2"/>
  <c r="T35" i="2"/>
  <c r="T269" i="2"/>
  <c r="T250" i="2"/>
  <c r="BF411" i="2"/>
  <c r="T193" i="2"/>
  <c r="T136" i="2"/>
  <c r="BF344" i="2"/>
  <c r="T115" i="2"/>
  <c r="BF297" i="2"/>
  <c r="T96" i="2"/>
  <c r="BF351" i="2"/>
  <c r="T276" i="2"/>
  <c r="T68" i="2"/>
  <c r="BF354" i="2"/>
  <c r="T33" i="2"/>
  <c r="T225" i="2"/>
  <c r="Z88" i="2"/>
  <c r="F36" i="3" s="1"/>
  <c r="AB36" i="3" s="1"/>
  <c r="Z227" i="2"/>
  <c r="Z48" i="2"/>
  <c r="Z267" i="2"/>
  <c r="Z214" i="2"/>
  <c r="Z258" i="2"/>
  <c r="Z75" i="2"/>
  <c r="Z190" i="2"/>
  <c r="Z155" i="2"/>
  <c r="Z31" i="2"/>
  <c r="Z117" i="2"/>
  <c r="F33" i="3" s="1"/>
  <c r="AB33" i="3" s="1"/>
  <c r="Z98" i="2"/>
  <c r="Z6" i="2"/>
  <c r="Z171" i="2"/>
  <c r="Z143" i="2"/>
  <c r="F43" i="3" s="1"/>
  <c r="AB43" i="3" s="1"/>
  <c r="Z242" i="2"/>
  <c r="Z133" i="2"/>
  <c r="Z64" i="2"/>
  <c r="Z184" i="2"/>
  <c r="T270" i="2"/>
  <c r="T114" i="2"/>
  <c r="T135" i="2"/>
  <c r="T251" i="2"/>
  <c r="T36" i="2"/>
  <c r="K3" i="3"/>
  <c r="K2" i="3" s="1"/>
  <c r="F44" i="3" l="1"/>
  <c r="AB44" i="3" s="1"/>
  <c r="F30" i="3"/>
  <c r="F47" i="3"/>
  <c r="AB47" i="3" s="1"/>
  <c r="BJ388" i="2"/>
  <c r="F40" i="3"/>
  <c r="AB40" i="3" s="1"/>
  <c r="AB12" i="3" s="1"/>
  <c r="A12" i="3" s="1"/>
  <c r="F46" i="3"/>
  <c r="AB46" i="3" s="1"/>
  <c r="BJ367" i="2"/>
  <c r="BJ448" i="2"/>
  <c r="F48" i="3"/>
  <c r="AB48" i="3" s="1"/>
  <c r="BJ371" i="2"/>
  <c r="F45" i="3"/>
  <c r="AB45" i="3" s="1"/>
  <c r="BJ384" i="2"/>
  <c r="F42" i="3"/>
  <c r="AB42" i="3" s="1"/>
  <c r="F41" i="3"/>
  <c r="AB41" i="3" s="1"/>
  <c r="BJ453" i="2"/>
  <c r="BJ449" i="2"/>
  <c r="BJ378" i="2"/>
  <c r="F39" i="3"/>
  <c r="AB39" i="3" s="1"/>
  <c r="F38" i="3"/>
  <c r="AB38" i="3" s="1"/>
  <c r="F37" i="3"/>
  <c r="AB37" i="3" s="1"/>
  <c r="BJ464" i="2"/>
  <c r="BJ438" i="2"/>
  <c r="F35" i="3"/>
  <c r="AB35" i="3" s="1"/>
  <c r="BJ369" i="2"/>
  <c r="BJ466" i="2"/>
  <c r="BJ368" i="2"/>
  <c r="BJ462" i="2"/>
  <c r="BJ385" i="2"/>
  <c r="BJ454" i="2"/>
  <c r="BJ325" i="2"/>
  <c r="BJ299" i="2"/>
  <c r="BJ370" i="2"/>
  <c r="BJ455" i="2"/>
  <c r="BJ391" i="2"/>
  <c r="BJ322" i="2"/>
  <c r="BJ463" i="2"/>
  <c r="BJ435" i="2"/>
  <c r="BJ456" i="2"/>
  <c r="BJ428" i="2"/>
  <c r="BJ406" i="2"/>
  <c r="BJ441" i="2"/>
  <c r="BJ451" i="2"/>
  <c r="BJ382" i="2"/>
  <c r="BJ333" i="2"/>
  <c r="F34" i="3"/>
  <c r="AB34" i="3" s="1"/>
  <c r="BJ467" i="2"/>
  <c r="F31" i="3"/>
  <c r="AB31" i="3" s="1"/>
  <c r="BJ379" i="2"/>
  <c r="BJ446" i="2"/>
  <c r="BJ398" i="2"/>
  <c r="BJ439" i="2"/>
  <c r="BJ460" i="2"/>
  <c r="BJ395" i="2"/>
  <c r="BJ468" i="2"/>
  <c r="BJ459" i="2"/>
  <c r="BJ412" i="2"/>
  <c r="BJ407" i="2"/>
  <c r="F32" i="3"/>
  <c r="AB32" i="3" s="1"/>
  <c r="BJ458" i="2"/>
  <c r="BJ461" i="2"/>
  <c r="BJ409" i="2"/>
  <c r="BJ450" i="2"/>
  <c r="BJ465" i="2"/>
  <c r="BJ432" i="2"/>
  <c r="BJ445" i="2"/>
  <c r="BJ330" i="2"/>
  <c r="BJ327" i="2"/>
  <c r="BJ457" i="2"/>
  <c r="BJ429" i="2"/>
  <c r="BJ405" i="2"/>
  <c r="BJ440" i="2"/>
  <c r="BJ408" i="2"/>
  <c r="BJ424" i="2"/>
  <c r="BJ437" i="2"/>
  <c r="BJ419" i="2"/>
  <c r="BJ436" i="2"/>
  <c r="BJ434" i="2"/>
  <c r="BJ402" i="2"/>
  <c r="BJ297" i="2"/>
  <c r="BJ444" i="2"/>
  <c r="BJ452" i="2"/>
  <c r="BJ426" i="2"/>
  <c r="BJ396" i="2"/>
  <c r="BJ423" i="2"/>
  <c r="BJ399" i="2"/>
  <c r="BJ433" i="2"/>
  <c r="BJ404" i="2"/>
  <c r="BJ422" i="2"/>
  <c r="BJ425" i="2"/>
  <c r="BJ341" i="2"/>
  <c r="BJ430" i="2"/>
  <c r="BJ372" i="2"/>
  <c r="BJ380" i="2"/>
  <c r="BJ431" i="2"/>
  <c r="BJ427" i="2"/>
  <c r="BJ326" i="2"/>
  <c r="BJ417" i="2"/>
  <c r="BJ381" i="2"/>
  <c r="BJ390" i="2"/>
  <c r="BJ357" i="2"/>
  <c r="BJ414" i="2"/>
  <c r="BJ401" i="2"/>
  <c r="BJ411" i="2"/>
  <c r="BJ397" i="2"/>
  <c r="BJ403" i="2"/>
  <c r="BJ415" i="2"/>
  <c r="BJ418" i="2"/>
  <c r="BJ413" i="2"/>
  <c r="BJ410" i="2"/>
  <c r="BJ400" i="2"/>
  <c r="BJ416" i="2"/>
  <c r="BJ360" i="2"/>
  <c r="BJ342" i="2"/>
  <c r="BJ332" i="2"/>
  <c r="BJ298" i="2"/>
  <c r="BJ361" i="2"/>
  <c r="BJ377" i="2"/>
  <c r="BJ340" i="2"/>
  <c r="BJ374" i="2"/>
  <c r="BJ331" i="2"/>
  <c r="BJ293" i="2"/>
  <c r="BJ355" i="2"/>
  <c r="BJ363" i="2"/>
  <c r="BJ387" i="2"/>
  <c r="BJ306" i="2"/>
  <c r="BJ328" i="2"/>
  <c r="BJ376" i="2"/>
  <c r="BJ292" i="2"/>
  <c r="BJ348" i="2"/>
  <c r="BJ353" i="2"/>
  <c r="BJ344" i="2"/>
  <c r="BJ383" i="2"/>
  <c r="BJ373" i="2"/>
  <c r="BJ291" i="2"/>
  <c r="BJ352" i="2"/>
  <c r="BJ347" i="2"/>
  <c r="BJ350" i="2"/>
  <c r="BJ346" i="2"/>
  <c r="BJ362" i="2"/>
  <c r="BJ301" i="2"/>
  <c r="BJ294" i="2"/>
  <c r="BJ359" i="2"/>
  <c r="BJ358" i="2"/>
  <c r="BJ296" i="2"/>
  <c r="BJ343" i="2"/>
  <c r="BJ329" i="2"/>
  <c r="BJ290" i="2"/>
  <c r="BJ321" i="2"/>
  <c r="BJ354" i="2"/>
  <c r="BJ351" i="2"/>
  <c r="BJ316" i="2"/>
  <c r="BJ345" i="2"/>
  <c r="BJ364" i="2"/>
  <c r="BJ300" i="2"/>
  <c r="BJ295" i="2"/>
  <c r="BJ313" i="2"/>
  <c r="BJ349" i="2"/>
  <c r="BJ356" i="2"/>
  <c r="BJ288" i="2"/>
  <c r="BJ287" i="2"/>
  <c r="BJ286" i="2"/>
  <c r="BJ305" i="2"/>
  <c r="BJ303" i="2"/>
  <c r="BJ317" i="2"/>
  <c r="BJ319" i="2"/>
  <c r="BJ318" i="2"/>
  <c r="BJ304" i="2"/>
  <c r="BJ335" i="2"/>
  <c r="BJ323" i="2"/>
  <c r="BJ309" i="2"/>
  <c r="BJ302" i="2"/>
  <c r="BJ324" i="2"/>
  <c r="BJ320" i="2"/>
  <c r="BJ307" i="2"/>
  <c r="BJ310" i="2"/>
  <c r="BJ314" i="2"/>
  <c r="BJ308" i="2"/>
  <c r="BJ337" i="2"/>
  <c r="BJ336" i="2"/>
  <c r="BJ289" i="2"/>
  <c r="O139" i="2"/>
  <c r="AB30" i="3"/>
  <c r="Z283" i="2"/>
  <c r="O35" i="2"/>
  <c r="T256" i="2"/>
  <c r="O256" i="2" s="1"/>
  <c r="T161" i="2"/>
  <c r="O161" i="2" s="1"/>
  <c r="T164" i="2"/>
  <c r="O164" i="2" s="1"/>
  <c r="T158" i="2"/>
  <c r="O158" i="2" s="1"/>
  <c r="V187" i="2"/>
  <c r="U187" i="2"/>
  <c r="T187" i="2"/>
  <c r="V186" i="2"/>
  <c r="U186" i="2"/>
  <c r="T186" i="2"/>
  <c r="U185" i="2"/>
  <c r="T185" i="2"/>
  <c r="T173" i="2"/>
  <c r="O173" i="2" s="1"/>
  <c r="U176" i="2"/>
  <c r="T176" i="2"/>
  <c r="T72" i="2"/>
  <c r="O72" i="2" s="1"/>
  <c r="T71" i="2"/>
  <c r="O71" i="2" s="1"/>
  <c r="T91" i="2"/>
  <c r="O91" i="2" s="1"/>
  <c r="T90" i="2"/>
  <c r="O90" i="2" s="1"/>
  <c r="T129" i="2"/>
  <c r="O129" i="2" s="1"/>
  <c r="T128" i="2"/>
  <c r="O128" i="2" s="1"/>
  <c r="U127" i="2"/>
  <c r="T127" i="2"/>
  <c r="U80" i="2"/>
  <c r="T80" i="2"/>
  <c r="U78" i="2"/>
  <c r="T78" i="2"/>
  <c r="T77" i="2"/>
  <c r="O77" i="2" s="1"/>
  <c r="V60" i="2"/>
  <c r="U60" i="2"/>
  <c r="T60" i="2"/>
  <c r="U59" i="2"/>
  <c r="T59" i="2"/>
  <c r="U104" i="2"/>
  <c r="T104" i="2"/>
  <c r="AB10" i="3" l="1"/>
  <c r="O185" i="2"/>
  <c r="F70" i="3"/>
  <c r="O104" i="2"/>
  <c r="O80" i="2"/>
  <c r="O78" i="2"/>
  <c r="O176" i="2"/>
  <c r="O60" i="2"/>
  <c r="O187" i="2"/>
  <c r="O127" i="2"/>
  <c r="O186" i="2"/>
  <c r="O59" i="2"/>
  <c r="AB7" i="3"/>
  <c r="AB70" i="3"/>
  <c r="O136" i="2"/>
  <c r="O275" i="2"/>
  <c r="O34" i="2"/>
  <c r="O109" i="2"/>
  <c r="O67" i="2"/>
  <c r="O217" i="2"/>
  <c r="O230" i="2"/>
  <c r="O221" i="2"/>
  <c r="O225" i="2"/>
  <c r="O153" i="2"/>
  <c r="O234" i="2"/>
  <c r="O261" i="2"/>
  <c r="O45" i="2"/>
  <c r="O100" i="2"/>
  <c r="O40" i="2"/>
  <c r="O140" i="2"/>
  <c r="O193" i="2"/>
  <c r="O247" i="2"/>
  <c r="O280" i="2"/>
  <c r="O108" i="2"/>
  <c r="O84" i="2"/>
  <c r="O180" i="2"/>
  <c r="O169" i="2"/>
  <c r="O248" i="2"/>
  <c r="O235" i="2"/>
  <c r="O28" i="2"/>
  <c r="O145" i="2"/>
  <c r="O269" i="2"/>
  <c r="O120" i="2"/>
  <c r="O51" i="2"/>
  <c r="O27" i="2"/>
  <c r="O95" i="2"/>
  <c r="O255" i="2"/>
  <c r="O265" i="2"/>
  <c r="O276" i="2"/>
  <c r="O101" i="2"/>
  <c r="O119" i="2"/>
  <c r="O29" i="2"/>
  <c r="O216" i="2"/>
  <c r="O149" i="2"/>
  <c r="O246" i="2"/>
  <c r="O229" i="2"/>
  <c r="O272" i="2"/>
  <c r="O46" i="2"/>
  <c r="O50" i="2"/>
  <c r="O124" i="2"/>
  <c r="O148" i="2"/>
  <c r="O245" i="2"/>
  <c r="O271" i="2"/>
  <c r="O56" i="2"/>
  <c r="O123" i="2"/>
  <c r="O94" i="2"/>
  <c r="O220" i="2"/>
  <c r="O147" i="2"/>
  <c r="O254" i="2"/>
  <c r="O264" i="2"/>
  <c r="O270" i="2"/>
  <c r="O115" i="2"/>
  <c r="O55" i="2"/>
  <c r="O122" i="2"/>
  <c r="O96" i="2"/>
  <c r="O146" i="2"/>
  <c r="O39" i="2"/>
  <c r="O168" i="2"/>
  <c r="O114" i="2"/>
  <c r="O54" i="2"/>
  <c r="O121" i="2"/>
  <c r="O224" i="2"/>
  <c r="O152" i="2"/>
  <c r="O233" i="2"/>
  <c r="O260" i="2"/>
  <c r="O42" i="2"/>
  <c r="O113" i="2"/>
  <c r="O53" i="2"/>
  <c r="O66" i="2"/>
  <c r="O240" i="2"/>
  <c r="O41" i="2"/>
  <c r="O112" i="2"/>
  <c r="O52" i="2"/>
  <c r="O68" i="2"/>
  <c r="O192" i="2"/>
  <c r="O244" i="2"/>
  <c r="O239" i="2"/>
  <c r="O279" i="2"/>
  <c r="O85" i="2"/>
  <c r="O111" i="2"/>
  <c r="O141" i="2"/>
  <c r="O251" i="2"/>
  <c r="O238" i="2"/>
  <c r="O110" i="2"/>
  <c r="O83" i="2"/>
  <c r="O179" i="2"/>
  <c r="O167" i="2"/>
  <c r="O250" i="2"/>
  <c r="O237" i="2"/>
  <c r="O33" i="2"/>
  <c r="O181" i="2"/>
  <c r="O86" i="2"/>
  <c r="O135" i="2"/>
  <c r="O182" i="2"/>
  <c r="O249" i="2"/>
  <c r="O236" i="2"/>
  <c r="O36" i="2"/>
  <c r="O283" i="2" l="1"/>
  <c r="X184" i="2"/>
  <c r="AB13" i="3"/>
  <c r="AB19" i="3"/>
  <c r="M18" i="3" s="1"/>
  <c r="D20" i="3"/>
  <c r="X88" i="2"/>
  <c r="X98" i="2"/>
  <c r="X267" i="2"/>
  <c r="X117" i="2"/>
  <c r="X155" i="2"/>
  <c r="X171" i="2"/>
  <c r="X190" i="2"/>
  <c r="X75" i="2"/>
  <c r="X6" i="2"/>
  <c r="X227" i="2"/>
  <c r="X133" i="2"/>
  <c r="X258" i="2"/>
  <c r="X242" i="2"/>
  <c r="X48" i="2"/>
  <c r="X64" i="2"/>
  <c r="X31" i="2"/>
  <c r="X214" i="2"/>
  <c r="X143" i="2"/>
  <c r="D44" i="3" l="1"/>
  <c r="Z44" i="3" s="1"/>
  <c r="D47" i="3"/>
  <c r="Z47" i="3" s="1"/>
  <c r="D36" i="3"/>
  <c r="Z36" i="3" s="1"/>
  <c r="D33" i="3"/>
  <c r="Z33" i="3" s="1"/>
  <c r="D30" i="3"/>
  <c r="Z30" i="3" s="1"/>
  <c r="D43" i="3"/>
  <c r="Z43" i="3" s="1"/>
  <c r="D48" i="3"/>
  <c r="Z48" i="3" s="1"/>
  <c r="D41" i="3"/>
  <c r="Z41" i="3" s="1"/>
  <c r="D46" i="3"/>
  <c r="Z46" i="3" s="1"/>
  <c r="D45" i="3"/>
  <c r="Z45" i="3" s="1"/>
  <c r="D42" i="3"/>
  <c r="Z42" i="3" s="1"/>
  <c r="D40" i="3"/>
  <c r="Z40" i="3" s="1"/>
  <c r="D38" i="3"/>
  <c r="Z38" i="3" s="1"/>
  <c r="D37" i="3"/>
  <c r="Z37" i="3" s="1"/>
  <c r="D39" i="3"/>
  <c r="Z39" i="3" s="1"/>
  <c r="D35" i="3"/>
  <c r="Z35" i="3" s="1"/>
  <c r="D34" i="3"/>
  <c r="Z34" i="3" s="1"/>
  <c r="D32" i="3"/>
  <c r="Z32" i="3" s="1"/>
  <c r="D31" i="3"/>
  <c r="Z31" i="3" s="1"/>
  <c r="AB18" i="3"/>
  <c r="X283" i="2"/>
  <c r="Z10" i="3" l="1"/>
  <c r="A10" i="3" s="1"/>
  <c r="D70" i="3"/>
  <c r="O18" i="3"/>
  <c r="Z70" i="3"/>
  <c r="Z7" i="3"/>
  <c r="Z13" i="3" l="1"/>
  <c r="A7" i="3"/>
  <c r="D21" i="3"/>
  <c r="F21" i="3" s="1"/>
  <c r="O24" i="3" s="1"/>
  <c r="N24" i="3"/>
  <c r="P7" i="3"/>
  <c r="M19" i="3"/>
  <c r="O19" i="3" s="1"/>
  <c r="L15" i="3"/>
  <c r="M20" i="3" l="1"/>
  <c r="O20" i="3" s="1"/>
  <c r="N15" i="3"/>
  <c r="P15" i="3" l="1"/>
  <c r="M21" i="3"/>
  <c r="O21" i="3" s="1"/>
  <c r="N25" i="3" l="1"/>
  <c r="A14" i="3" s="1"/>
  <c r="R15" i="3"/>
  <c r="AB20" i="3"/>
  <c r="P6" i="3" s="1"/>
  <c r="M22" i="3"/>
  <c r="T15" i="3" s="1"/>
  <c r="A15" i="3" l="1"/>
</calcChain>
</file>

<file path=xl/comments1.xml><?xml version="1.0" encoding="utf-8"?>
<comments xmlns="http://schemas.openxmlformats.org/spreadsheetml/2006/main">
  <authors>
    <author>Wolfgang Harasleben</author>
  </authors>
  <commentList>
    <comment ref="O1" authorId="0" shapeId="0">
      <text>
        <r>
          <rPr>
            <b/>
            <u val="double"/>
            <sz val="9"/>
            <color indexed="81"/>
            <rFont val="Segoe UI"/>
            <family val="2"/>
          </rPr>
          <t>Punkte "Anzeigen"/"Nicht Anzeigen!":</t>
        </r>
        <r>
          <rPr>
            <sz val="9"/>
            <color indexed="81"/>
            <rFont val="Segoe UI"/>
            <family val="2"/>
          </rPr>
          <t xml:space="preserve">
Die Einstellung </t>
        </r>
        <r>
          <rPr>
            <b/>
            <sz val="9"/>
            <color indexed="81"/>
            <rFont val="Segoe UI"/>
            <family val="2"/>
          </rPr>
          <t xml:space="preserve">Punkte </t>
        </r>
        <r>
          <rPr>
            <b/>
            <sz val="9"/>
            <color indexed="17"/>
            <rFont val="Segoe UI"/>
            <family val="2"/>
          </rPr>
          <t>"Anzeigen!"</t>
        </r>
        <r>
          <rPr>
            <sz val="9"/>
            <color indexed="81"/>
            <rFont val="Segoe UI"/>
            <family val="2"/>
          </rPr>
          <t xml:space="preserve"> kann beim ersten Übungsdurchgang sehr hilfreich sein. Danach würde ich jedoch empfehlen, auf </t>
        </r>
        <r>
          <rPr>
            <b/>
            <sz val="9"/>
            <color indexed="81"/>
            <rFont val="Segoe UI"/>
            <family val="2"/>
          </rPr>
          <t xml:space="preserve">Punkte </t>
        </r>
        <r>
          <rPr>
            <b/>
            <sz val="9"/>
            <color indexed="10"/>
            <rFont val="Segoe UI"/>
            <family val="2"/>
          </rPr>
          <t>"Nicht  anzeigen!"</t>
        </r>
        <r>
          <rPr>
            <sz val="9"/>
            <color indexed="81"/>
            <rFont val="Segoe UI"/>
            <family val="2"/>
          </rPr>
          <t xml:space="preserve"> umzuchalten. Dadurch erhöht sich die Notwendigkeit</t>
        </r>
        <r>
          <rPr>
            <b/>
            <sz val="9"/>
            <color indexed="81"/>
            <rFont val="Segoe UI"/>
            <family val="2"/>
          </rPr>
          <t xml:space="preserve"> über die Antworten nachzudenken</t>
        </r>
        <r>
          <rPr>
            <sz val="9"/>
            <color indexed="81"/>
            <rFont val="Segoe UI"/>
            <family val="2"/>
          </rPr>
          <t xml:space="preserve">. Das wiederum hat einen wesentliche </t>
        </r>
        <r>
          <rPr>
            <b/>
            <sz val="9"/>
            <color indexed="81"/>
            <rFont val="Segoe UI"/>
            <family val="2"/>
          </rPr>
          <t>größeren Lerneffekt</t>
        </r>
        <r>
          <rPr>
            <sz val="9"/>
            <color indexed="81"/>
            <rFont val="Segoe UI"/>
            <family val="2"/>
          </rPr>
          <t xml:space="preserve"> zur Folge!
Am Ende, wenn du alle Fragen beantwortet hast, kannst du dir dann ohnehin das </t>
        </r>
        <r>
          <rPr>
            <b/>
            <sz val="9"/>
            <color indexed="81"/>
            <rFont val="Segoe UI"/>
            <family val="2"/>
          </rPr>
          <t>Gesamtergbnis</t>
        </r>
        <r>
          <rPr>
            <sz val="9"/>
            <color indexed="81"/>
            <rFont val="Segoe UI"/>
            <family val="2"/>
          </rPr>
          <t xml:space="preserve"> und die </t>
        </r>
        <r>
          <rPr>
            <b/>
            <sz val="9"/>
            <color indexed="81"/>
            <rFont val="Segoe UI"/>
            <family val="2"/>
          </rPr>
          <t>Note</t>
        </r>
        <r>
          <rPr>
            <sz val="9"/>
            <color indexed="81"/>
            <rFont val="Segoe UI"/>
            <family val="2"/>
          </rPr>
          <t xml:space="preserve"> ansehen. Es werden dann auch die Punkte für die einzelnen Fragen wieder eingeblendet, so dass du sehen kannst, wo du gegebenenfalls </t>
        </r>
        <r>
          <rPr>
            <b/>
            <sz val="9"/>
            <color indexed="81"/>
            <rFont val="Segoe UI"/>
            <family val="2"/>
          </rPr>
          <t>Fehler</t>
        </r>
        <r>
          <rPr>
            <sz val="9"/>
            <color indexed="81"/>
            <rFont val="Segoe UI"/>
            <family val="2"/>
          </rPr>
          <t xml:space="preserve"> gemacht hast.</t>
        </r>
      </text>
    </comment>
  </commentList>
</comments>
</file>

<file path=xl/metadata.xml><?xml version="1.0" encoding="utf-8"?>
<metadata xmlns="http://schemas.openxmlformats.org/spreadsheetml/2006/main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xmlns:xda="http://schemas.microsoft.com/office/spreadsheetml/2017/dynamicarray"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<sst xmlns="http://schemas.openxmlformats.org/spreadsheetml/2006/main" count="1266" uniqueCount="401">
  <si>
    <t>Die Bilanzanalyse liefert Auskünfte über die</t>
  </si>
  <si>
    <t>finanzwirtschaftliche</t>
  </si>
  <si>
    <t>Situation</t>
  </si>
  <si>
    <t>des Betriebes.</t>
  </si>
  <si>
    <t>●</t>
  </si>
  <si>
    <t>Struktur des Kapitals</t>
  </si>
  <si>
    <t xml:space="preserve"> und die</t>
  </si>
  <si>
    <t>Struktur des Vermögens</t>
  </si>
  <si>
    <t>.</t>
  </si>
  <si>
    <t>Eigenkapitalanteil</t>
  </si>
  <si>
    <t>Verschuldungsgrad</t>
  </si>
  <si>
    <t>Anlagenintensität</t>
  </si>
  <si>
    <t>Grad des Umlaufvermögens</t>
  </si>
  <si>
    <t>Struktur des Anlagevermögens</t>
  </si>
  <si>
    <t>Zusammensetzung der Forderungen</t>
  </si>
  <si>
    <t>Goldene Bilanzregel im engeren Sinn</t>
  </si>
  <si>
    <t>Goldene Bilanzregel im weiteren Sinn</t>
  </si>
  <si>
    <t>Einkünfte aus Land- und Forstwirtschaft (Gewinn)</t>
  </si>
  <si>
    <t>Gewinnrate</t>
  </si>
  <si>
    <t>Arbeitsverdienst</t>
  </si>
  <si>
    <t>Vermögensrente</t>
  </si>
  <si>
    <t>Unternehmergewinn</t>
  </si>
  <si>
    <t>Eigenkapitalrentabilität</t>
  </si>
  <si>
    <t>Gesamtkapitalrentabilität</t>
  </si>
  <si>
    <t>Rentabilität =</t>
  </si>
  <si>
    <t>Ertrag</t>
  </si>
  <si>
    <t xml:space="preserve"> der eingesetzten</t>
  </si>
  <si>
    <t>Produktionsfaktoren</t>
  </si>
  <si>
    <t xml:space="preserve"> (z.B.</t>
  </si>
  <si>
    <t>Arbeit</t>
  </si>
  <si>
    <t>,</t>
  </si>
  <si>
    <t>Kapital</t>
  </si>
  <si>
    <t>) im Vergleich zum benötigten</t>
  </si>
  <si>
    <t>Aufwand</t>
  </si>
  <si>
    <t>Einnahmen</t>
  </si>
  <si>
    <t xml:space="preserve"> und</t>
  </si>
  <si>
    <t>Ausgaben</t>
  </si>
  <si>
    <t>Finanzierungskraft</t>
  </si>
  <si>
    <t>Cash-Flow</t>
  </si>
  <si>
    <t>sowie die</t>
  </si>
  <si>
    <t>Kapitalflussrechnung</t>
  </si>
  <si>
    <t>etabliert.</t>
  </si>
  <si>
    <t>Cash-Flow I</t>
  </si>
  <si>
    <t>Cash-Flow II</t>
  </si>
  <si>
    <t>Cash-Flow III</t>
  </si>
  <si>
    <t xml:space="preserve">Stabilität wird definiert als die </t>
  </si>
  <si>
    <t>Fähigkeit</t>
  </si>
  <si>
    <t>Rentabilität</t>
  </si>
  <si>
    <t>Liquidität</t>
  </si>
  <si>
    <t>langfristig</t>
  </si>
  <si>
    <t>Fremdkapitalanteil</t>
  </si>
  <si>
    <t>Veralterungsgrad von abnutzbarem Anlagevermögen</t>
  </si>
  <si>
    <t>Eigenkapitalbildung</t>
  </si>
  <si>
    <t>Kapitaldienstgrenze</t>
  </si>
  <si>
    <t>Eigenkapital</t>
  </si>
  <si>
    <t>Fremdkapital</t>
  </si>
  <si>
    <t>Gesamtkapital</t>
  </si>
  <si>
    <t>Abhängigkeit von Kreditgebern</t>
  </si>
  <si>
    <t>Risikobereitschaft bei der Finanzierung</t>
  </si>
  <si>
    <t>Anlagevermögen</t>
  </si>
  <si>
    <t>Umlaufvermögen</t>
  </si>
  <si>
    <t>Gesamtvermögen</t>
  </si>
  <si>
    <t>x</t>
  </si>
  <si>
    <t>Sachanlagen</t>
  </si>
  <si>
    <t>Unternehmenszweck</t>
  </si>
  <si>
    <t>Immaterielle Anlagegüter (z.B. Rechte)</t>
  </si>
  <si>
    <t>Finanzanlagen (z.B. Genossenschaftsanteile)</t>
  </si>
  <si>
    <t>Forderungen aus Lieferungen und Leistungen</t>
  </si>
  <si>
    <t>Forderungen gegen verbundene Unternehmen</t>
  </si>
  <si>
    <t>Forderungen gegen andere Unternehmen</t>
  </si>
  <si>
    <t>Mit zunehmender Bedeutung von direkten Absatzwegen (</t>
  </si>
  <si>
    <t>Direktvermarktung</t>
  </si>
  <si>
    <t>Kundenbonität</t>
  </si>
  <si>
    <t>Langfristiges Fremdkapital</t>
  </si>
  <si>
    <t>Gebundenes Umlaufvermögen</t>
  </si>
  <si>
    <t>≥ 1</t>
  </si>
  <si>
    <t>Sie besagt, dass</t>
  </si>
  <si>
    <t>langfristige</t>
  </si>
  <si>
    <t>Investitionen</t>
  </si>
  <si>
    <t xml:space="preserve"> nicht durch</t>
  </si>
  <si>
    <t>kurzfristige</t>
  </si>
  <si>
    <t>Mittel</t>
  </si>
  <si>
    <t>finanziert</t>
  </si>
  <si>
    <t>werden dürfen. Das heißt, die</t>
  </si>
  <si>
    <t>Kreditlaufzeit</t>
  </si>
  <si>
    <t>Nutzungsdauer</t>
  </si>
  <si>
    <t xml:space="preserve"> des finanzierten</t>
  </si>
  <si>
    <t>Gutes</t>
  </si>
  <si>
    <r>
      <t>entsprechen (</t>
    </r>
    <r>
      <rPr>
        <b/>
        <sz val="10"/>
        <color theme="1"/>
        <rFont val="Calibri Light"/>
        <family val="2"/>
      </rPr>
      <t>Fristenkongruenz</t>
    </r>
    <r>
      <rPr>
        <sz val="10"/>
        <color theme="1"/>
        <rFont val="Calibri Light"/>
        <family val="2"/>
      </rPr>
      <t>).</t>
    </r>
  </si>
  <si>
    <t>Abgeltung der geleisteten Arbeit der nichtentlohnten Arbeitskräfte</t>
  </si>
  <si>
    <t>Verzinsung des eingesetzten (Eigen)Kapitals</t>
  </si>
  <si>
    <t>neutraler Erträge</t>
  </si>
  <si>
    <t xml:space="preserve"> und …</t>
  </si>
  <si>
    <t>neutraler Aufwendungen</t>
  </si>
  <si>
    <t>Gewinn</t>
  </si>
  <si>
    <t>Die Gewinnrate liefert folglich keine Aussagen über die Stabilität eines Unternehmens.</t>
  </si>
  <si>
    <t>Je höher die Gewinnrate eines Unternehmens, desto leichter können Krisenzeiten bei sinkenden Erzeugerpreisen überstanden werden.</t>
  </si>
  <si>
    <t>Je höher die Gewinnrate eines Unternehmens, desto effizienter arbeitet dieses.</t>
  </si>
  <si>
    <t>Je höher die Gewinnrate eines Unternehmens, desto schwerer können Krisenzeiten bei sinkenden Erzeugerpreisen überstanden werden.</t>
  </si>
  <si>
    <t>Die Gewinnrate stellt daher auch eine Kennzahl der Stabilität dar.</t>
  </si>
  <si>
    <t>Je niedriger die Gewinnrate eines Unternehmens, desto effizienter arbeitet dieses.</t>
  </si>
  <si>
    <t>Gewinn (Einkünfte aus Land- und Forstwirtschaft</t>
  </si>
  <si>
    <t>Zinsansatz für das eingesetzte Eigenkapital</t>
  </si>
  <si>
    <t>Lohnansatz</t>
  </si>
  <si>
    <t>Arbeitsverdienst:</t>
  </si>
  <si>
    <t>Verdienst für die Arbeitsleistung der nicht entlohnten Arbeitskräfte</t>
  </si>
  <si>
    <t>Vermögensrente:</t>
  </si>
  <si>
    <t>Verzinsung des im Unternehmen investierten Eigenkapitals</t>
  </si>
  <si>
    <t>Unternehmergewinn:</t>
  </si>
  <si>
    <t>Entlohnung der unternehmerischen Leistung</t>
  </si>
  <si>
    <t>Schuldzinsen</t>
  </si>
  <si>
    <t>Verzinsung des eingesetzten Eigenkapitals</t>
  </si>
  <si>
    <t>Verzinsung des gesamten eingesetzten Kapitals</t>
  </si>
  <si>
    <t>Mehr- und Minderwerte</t>
  </si>
  <si>
    <t>Naturallieferungen</t>
  </si>
  <si>
    <t>Abschreibungen</t>
  </si>
  <si>
    <t>Kreditrückzahlungen</t>
  </si>
  <si>
    <t>(Privat)Einlagen</t>
  </si>
  <si>
    <t>(Privat)Entnahmen</t>
  </si>
  <si>
    <t>Geld(roh)überschuss</t>
  </si>
  <si>
    <t>Zahlungsfähigkeit eines Unternehmens (Liquidität)</t>
  </si>
  <si>
    <t>er sollte zumindest</t>
  </si>
  <si>
    <t>positiv</t>
  </si>
  <si>
    <t xml:space="preserve"> sein.</t>
  </si>
  <si>
    <t>Deinvestitionen (Anlagenverkäufe)</t>
  </si>
  <si>
    <t>Kreditaufnahmen</t>
  </si>
  <si>
    <t>die tatsächlichen Einnahmen und Ausgaben</t>
  </si>
  <si>
    <t>die Finanzierungskraft</t>
  </si>
  <si>
    <t>Buchwert des abnutzbaren Anlagevermögens</t>
  </si>
  <si>
    <t>Anschaffungswert</t>
  </si>
  <si>
    <t>zeigt einen etwaigen Investitionsrückstand an</t>
  </si>
  <si>
    <t>sollte ~ 0,5 nicht unterschreiten</t>
  </si>
  <si>
    <t>inwieweit der Gewinn und die Einlagen ausgereicht haben,</t>
  </si>
  <si>
    <t>höher die Inflationsrate</t>
  </si>
  <si>
    <t>älter das abnutzbare Anlagevermögen</t>
  </si>
  <si>
    <t>risikoreicher die Produktion</t>
  </si>
  <si>
    <t>… ist.</t>
  </si>
  <si>
    <t>Eigenkapitalveränderung</t>
  </si>
  <si>
    <t>gezahlte Schulden</t>
  </si>
  <si>
    <t>Afa (Gebäude, Grundverbesserungen, Dauerkulturen)</t>
  </si>
  <si>
    <t>Afa (Maschinen)</t>
  </si>
  <si>
    <t>wie viel maximal für Zinsen und Tilgung (= Kapitaldienst)</t>
  </si>
  <si>
    <t>bestehender und zusätzlicher Kredite zur Verfügung steht</t>
  </si>
  <si>
    <t>höher die Eigenkapitalbildung des Unternehmens</t>
  </si>
  <si>
    <t>höher die Kapitaldienstgrenze in Relation zum Kapitaldienst</t>
  </si>
  <si>
    <t>höher die Gewinnrate</t>
  </si>
  <si>
    <t>niedriger der Fremdkapitalanteil am Vermögen</t>
  </si>
  <si>
    <t>1.</t>
  </si>
  <si>
    <t>a.</t>
  </si>
  <si>
    <r>
      <t xml:space="preserve">Die </t>
    </r>
    <r>
      <rPr>
        <b/>
        <u/>
        <sz val="10"/>
        <color theme="1"/>
        <rFont val="Calibri"/>
        <family val="2"/>
        <scheme val="minor"/>
      </rPr>
      <t>Bilanzanalyse</t>
    </r>
    <r>
      <rPr>
        <b/>
        <sz val="10"/>
        <color theme="1"/>
        <rFont val="Calibri"/>
        <family val="2"/>
        <scheme val="minor"/>
      </rPr>
      <t xml:space="preserve">: Allgemeine Auskünfte </t>
    </r>
    <r>
      <rPr>
        <b/>
        <sz val="10"/>
        <color rgb="FF0070C0"/>
        <rFont val="Calibri"/>
        <family val="2"/>
        <scheme val="minor"/>
      </rPr>
      <t>(12 Gesamtpunkte)</t>
    </r>
  </si>
  <si>
    <r>
      <rPr>
        <sz val="10"/>
        <color theme="1"/>
        <rFont val="Calibri"/>
        <family val="2"/>
        <scheme val="minor"/>
      </rPr>
      <t xml:space="preserve">Worüber gibt sie Auskunft? </t>
    </r>
    <r>
      <rPr>
        <sz val="10"/>
        <color rgb="FF0070C0"/>
        <rFont val="Calibri"/>
        <family val="2"/>
        <scheme val="minor"/>
      </rPr>
      <t>(2 Punkte)</t>
    </r>
  </si>
  <si>
    <t>b.</t>
  </si>
  <si>
    <t>! ! ! ! !</t>
  </si>
  <si>
    <t>ACHTUNG: Wähle die richtigen Antworten aus oder Kreuze sie an !!!</t>
  </si>
  <si>
    <t xml:space="preserve">Katalognummer:  </t>
  </si>
  <si>
    <t>Pkte</t>
  </si>
  <si>
    <t>/</t>
  </si>
  <si>
    <t>Ges.</t>
  </si>
  <si>
    <t>Grundkompetenzen (GK1)</t>
  </si>
  <si>
    <r>
      <t xml:space="preserve">Welche Informationen lassen sich mit ihr gewinnen? Die Bilanzanalyse informiert über die … </t>
    </r>
    <r>
      <rPr>
        <sz val="10"/>
        <color rgb="FF0070C0"/>
        <rFont val="Calibri"/>
        <family val="2"/>
        <scheme val="minor"/>
      </rPr>
      <t>(2 Punkte)</t>
    </r>
  </si>
  <si>
    <t>c.</t>
  </si>
  <si>
    <r>
      <t xml:space="preserve">Welche Kennzahlen werden dabei ermittelt? </t>
    </r>
    <r>
      <rPr>
        <sz val="10"/>
        <color rgb="FF0070C0"/>
        <rFont val="Calibri"/>
        <family val="2"/>
        <scheme val="minor"/>
      </rPr>
      <t>(8 Punkte)</t>
    </r>
  </si>
  <si>
    <t>2.</t>
  </si>
  <si>
    <r>
      <t xml:space="preserve">Die Analyse der </t>
    </r>
    <r>
      <rPr>
        <b/>
        <u/>
        <sz val="10"/>
        <color theme="1"/>
        <rFont val="Calibri"/>
        <family val="2"/>
        <scheme val="minor"/>
      </rPr>
      <t>Rentabilität</t>
    </r>
    <r>
      <rPr>
        <b/>
        <sz val="10"/>
        <color theme="1"/>
        <rFont val="Calibri"/>
        <family val="2"/>
        <scheme val="minor"/>
      </rPr>
      <t xml:space="preserve">: </t>
    </r>
    <r>
      <rPr>
        <b/>
        <sz val="10"/>
        <color rgb="FF0070C0"/>
        <rFont val="Calibri"/>
        <family val="2"/>
        <scheme val="minor"/>
      </rPr>
      <t>(12 Gesamtpunkte)</t>
    </r>
  </si>
  <si>
    <r>
      <t xml:space="preserve">Welche Kennzahlen werden für die Analyse der Rentabilität ermittelt? </t>
    </r>
    <r>
      <rPr>
        <sz val="10"/>
        <color rgb="FF0070C0"/>
        <rFont val="Calibri"/>
        <family val="2"/>
        <scheme val="minor"/>
      </rPr>
      <t>(7 Punkte)</t>
    </r>
  </si>
  <si>
    <r>
      <t xml:space="preserve">Was versteht man unter Rentabilität? </t>
    </r>
    <r>
      <rPr>
        <sz val="10"/>
        <color rgb="FF0070C0"/>
        <rFont val="Calibri"/>
        <family val="2"/>
        <scheme val="minor"/>
      </rPr>
      <t>(5 Punkte)</t>
    </r>
  </si>
  <si>
    <t>Die relative Erhöhung der Anlagenintensität kann sich jedoch auch aus Mehrausgaben beim Umlaufvermögen ergeben.</t>
  </si>
  <si>
    <t>Je höher die Anlagenintensität, desto schneller setzt er das Vermögen um, die Verzinsung des Vermögens ist meist hoch.</t>
  </si>
  <si>
    <t>Je höher die Anlagenintensität, desto mehr ist er in seinem Aufbau gebunden, umso stärker ist die Belastung mit Fixkosten.</t>
  </si>
  <si>
    <t>Je höher die Anlagenintensität, desto langsamer setzt er das Vermögen um, die Verzinsung des Vermögens ist meist gering.</t>
  </si>
  <si>
    <t>Je niedriger die Anlagenintensität, desto mehr ist er in seinem Aufbau gebunden, umso stärker ist die Belastung mit variablen Kosten.</t>
  </si>
  <si>
    <t>Die relative Erhöhung der Anlagenintensität kann sich jedoch auch aus Einsparungen beim Umlaufvermögen ergeben.</t>
  </si>
  <si>
    <t>Gewicht.</t>
  </si>
  <si>
    <t>) an</t>
  </si>
  <si>
    <r>
      <t xml:space="preserve">Ergänze folgenden Satz: </t>
    </r>
    <r>
      <rPr>
        <sz val="10"/>
        <color rgb="FF0070C0"/>
        <rFont val="Calibri"/>
        <family val="2"/>
        <scheme val="minor"/>
      </rPr>
      <t>(2 Punkte)</t>
    </r>
  </si>
  <si>
    <t>gewinnt die Analyse der Forderungszusammensetzung (</t>
  </si>
  <si>
    <t xml:space="preserve"> )</t>
  </si>
  <si>
    <t>5.</t>
  </si>
  <si>
    <r>
      <t xml:space="preserve">Die </t>
    </r>
    <r>
      <rPr>
        <b/>
        <u/>
        <sz val="10"/>
        <color theme="1"/>
        <rFont val="Calibri"/>
        <family val="2"/>
        <scheme val="minor"/>
      </rPr>
      <t>Bilanzanalyse</t>
    </r>
    <r>
      <rPr>
        <b/>
        <sz val="10"/>
        <color theme="1"/>
        <rFont val="Calibri"/>
        <family val="2"/>
        <scheme val="minor"/>
      </rPr>
      <t xml:space="preserve">: Beurteilung der Kapitalverwendung </t>
    </r>
    <r>
      <rPr>
        <b/>
        <sz val="10"/>
        <color rgb="FF0070C0"/>
        <rFont val="Calibri"/>
        <family val="2"/>
        <scheme val="minor"/>
      </rPr>
      <t>(6 Gesamtpunkte)</t>
    </r>
  </si>
  <si>
    <r>
      <t xml:space="preserve">Nenne einen Fachausdruck, der mit der Kapitalverwendung in Zusammenhang steht! </t>
    </r>
    <r>
      <rPr>
        <sz val="10"/>
        <color rgb="FF0070C0"/>
        <rFont val="Calibri"/>
        <family val="2"/>
        <scheme val="minor"/>
      </rPr>
      <t>(1 Punkt)</t>
    </r>
  </si>
  <si>
    <t>( =</t>
  </si>
  <si>
    <t>Zahlungsfähigkeit</t>
  </si>
  <si>
    <r>
      <t xml:space="preserve">Welchen Wert sollten die beiden Kennzahlen zumindest haben? </t>
    </r>
    <r>
      <rPr>
        <sz val="10"/>
        <color rgb="FF0070C0"/>
        <rFont val="Calibri"/>
        <family val="2"/>
        <scheme val="minor"/>
      </rPr>
      <t>(1 Punkt)</t>
    </r>
  </si>
  <si>
    <t>Die Rentabilität ist eine der bedeutendsten Kennzahlen zur Beurteilung des wirtschaftlichen Erfolgs eines</t>
  </si>
  <si>
    <t>Unternehmens.</t>
  </si>
  <si>
    <t xml:space="preserve"> oder</t>
  </si>
  <si>
    <t>3.</t>
  </si>
  <si>
    <r>
      <t xml:space="preserve">Die Analyse der Finanzierungskraft (= </t>
    </r>
    <r>
      <rPr>
        <b/>
        <u/>
        <sz val="10"/>
        <color theme="1"/>
        <rFont val="Calibri"/>
        <family val="2"/>
        <scheme val="minor"/>
      </rPr>
      <t>Liquidität</t>
    </r>
    <r>
      <rPr>
        <b/>
        <sz val="10"/>
        <color theme="1"/>
        <rFont val="Calibri"/>
        <family val="2"/>
        <scheme val="minor"/>
      </rPr>
      <t xml:space="preserve">): </t>
    </r>
    <r>
      <rPr>
        <b/>
        <sz val="10"/>
        <color rgb="FF0070C0"/>
        <rFont val="Calibri"/>
        <family val="2"/>
        <scheme val="minor"/>
      </rPr>
      <t>(8 Gesamtpunkte)</t>
    </r>
  </si>
  <si>
    <r>
      <t xml:space="preserve">Was versteht man unter Finanzierungskraft (Liquidität)? </t>
    </r>
    <r>
      <rPr>
        <sz val="10"/>
        <color rgb="FF0070C0"/>
        <rFont val="Calibri"/>
        <family val="2"/>
        <scheme val="minor"/>
      </rPr>
      <t>(4 Punkte)</t>
    </r>
  </si>
  <si>
    <t>Analyse der Finanzierungskraft bedeutet v.a. die Gegenüberstellung von</t>
  </si>
  <si>
    <t xml:space="preserve"> eines Unternehmens,</t>
  </si>
  <si>
    <t xml:space="preserve"> zu sichern.</t>
  </si>
  <si>
    <r>
      <t xml:space="preserve">Was versteht man unter Stabilität? </t>
    </r>
    <r>
      <rPr>
        <sz val="10"/>
        <color rgb="FF0070C0"/>
        <rFont val="Calibri"/>
        <family val="2"/>
        <scheme val="minor"/>
      </rPr>
      <t>(4 Punkte)</t>
    </r>
  </si>
  <si>
    <r>
      <t xml:space="preserve">Welche Kennzahlen werden für die Analyse der Rentabilität ermittelt? </t>
    </r>
    <r>
      <rPr>
        <sz val="10"/>
        <color rgb="FF0070C0"/>
        <rFont val="Calibri"/>
        <family val="2"/>
        <scheme val="minor"/>
      </rPr>
      <t>(6 Punkte)</t>
    </r>
  </si>
  <si>
    <t>4.</t>
  </si>
  <si>
    <r>
      <t xml:space="preserve">Die Analyse der </t>
    </r>
    <r>
      <rPr>
        <b/>
        <u/>
        <sz val="10"/>
        <color theme="1"/>
        <rFont val="Calibri"/>
        <family val="2"/>
        <scheme val="minor"/>
      </rPr>
      <t>Stabilität</t>
    </r>
    <r>
      <rPr>
        <b/>
        <sz val="10"/>
        <color theme="1"/>
        <rFont val="Calibri"/>
        <family val="2"/>
        <scheme val="minor"/>
      </rPr>
      <t xml:space="preserve">: </t>
    </r>
    <r>
      <rPr>
        <b/>
        <sz val="10"/>
        <color rgb="FF0070C0"/>
        <rFont val="Calibri"/>
        <family val="2"/>
        <scheme val="minor"/>
      </rPr>
      <t>(10 Gesamtpunkte)</t>
    </r>
  </si>
  <si>
    <r>
      <t xml:space="preserve">Welche Kennzahlen werden für die Analyse der Rentabilität ermittelt? </t>
    </r>
    <r>
      <rPr>
        <sz val="10"/>
        <color rgb="FF0070C0"/>
        <rFont val="Calibri"/>
        <family val="2"/>
        <scheme val="minor"/>
      </rPr>
      <t>(4 Punkte)</t>
    </r>
  </si>
  <si>
    <t>sowie auch</t>
  </si>
  <si>
    <t xml:space="preserve"> bei Eintritt unvorhergesehener Ereignisse (z.B. Krisen)</t>
  </si>
  <si>
    <r>
      <t xml:space="preserve">Die </t>
    </r>
    <r>
      <rPr>
        <b/>
        <u/>
        <sz val="10"/>
        <color theme="1"/>
        <rFont val="Calibri"/>
        <family val="2"/>
        <scheme val="minor"/>
      </rPr>
      <t>Bilanzanalyse</t>
    </r>
    <r>
      <rPr>
        <b/>
        <sz val="10"/>
        <color theme="1"/>
        <rFont val="Calibri"/>
        <family val="2"/>
        <scheme val="minor"/>
      </rPr>
      <t xml:space="preserve">: Analyse der Kapitalstruktur. </t>
    </r>
    <r>
      <rPr>
        <sz val="10"/>
        <color theme="1"/>
        <rFont val="Calibri"/>
        <family val="2"/>
        <scheme val="minor"/>
      </rPr>
      <t>Im Rahmen der Bilanzanalyse werden der Eigenkapitalanteil und der Verschuldungsgrad eines Betriebes ermittelt.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rgb="FF0070C0"/>
        <rFont val="Calibri"/>
        <family val="2"/>
        <scheme val="minor"/>
      </rPr>
      <t>(5 Gesamtpunkte)</t>
    </r>
  </si>
  <si>
    <r>
      <t xml:space="preserve">Welche Informationen werden dazu benötigt? </t>
    </r>
    <r>
      <rPr>
        <sz val="10"/>
        <color rgb="FF0070C0"/>
        <rFont val="Calibri"/>
        <family val="2"/>
        <scheme val="minor"/>
      </rPr>
      <t>(3 Punkte)</t>
    </r>
  </si>
  <si>
    <r>
      <t xml:space="preserve">Worüber geben die beiden Kennzahlen Auskunft? </t>
    </r>
    <r>
      <rPr>
        <sz val="10"/>
        <color rgb="FF0070C0"/>
        <rFont val="Calibri"/>
        <family val="2"/>
        <scheme val="minor"/>
      </rPr>
      <t>(2 Punkte)</t>
    </r>
  </si>
  <si>
    <t>6.</t>
  </si>
  <si>
    <r>
      <t xml:space="preserve">Die </t>
    </r>
    <r>
      <rPr>
        <b/>
        <u/>
        <sz val="10"/>
        <color theme="1"/>
        <rFont val="Calibri"/>
        <family val="2"/>
        <scheme val="minor"/>
      </rPr>
      <t>Bilanzanalyse</t>
    </r>
    <r>
      <rPr>
        <b/>
        <sz val="10"/>
        <color theme="1"/>
        <rFont val="Calibri"/>
        <family val="2"/>
        <scheme val="minor"/>
      </rPr>
      <t xml:space="preserve">: Analyse der Vermögenstruktur. </t>
    </r>
    <r>
      <rPr>
        <sz val="10"/>
        <color theme="1"/>
        <rFont val="Calibri"/>
        <family val="2"/>
        <scheme val="minor"/>
      </rPr>
      <t>Im Rahmen der Bilanzanalyse werden die Anlagenintensität und der Grad des Umlaufvermögens eines Betriebes ermittelt.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rgb="FF0070C0"/>
        <rFont val="Calibri"/>
        <family val="2"/>
        <scheme val="minor"/>
      </rPr>
      <t>(6 Gesamtpunkte)</t>
    </r>
  </si>
  <si>
    <r>
      <t xml:space="preserve">Was gilt in diesem Zusammenhang für einen landwirtschaftlichen Betrieb? (Kreuz die richtigen Aussagen an!) </t>
    </r>
    <r>
      <rPr>
        <sz val="10"/>
        <color rgb="FF0070C0"/>
        <rFont val="Calibri"/>
        <family val="2"/>
        <scheme val="minor"/>
      </rPr>
      <t>(3 Punkte)</t>
    </r>
  </si>
  <si>
    <t>Erweiterte Kompetenzen (EK2)</t>
  </si>
  <si>
    <t>! ! !</t>
  </si>
  <si>
    <t>7.</t>
  </si>
  <si>
    <r>
      <t xml:space="preserve">Die </t>
    </r>
    <r>
      <rPr>
        <b/>
        <u/>
        <sz val="10"/>
        <color theme="1"/>
        <rFont val="Calibri"/>
        <family val="2"/>
        <scheme val="minor"/>
      </rPr>
      <t>Bilanzanalyse</t>
    </r>
    <r>
      <rPr>
        <b/>
        <sz val="10"/>
        <color theme="1"/>
        <rFont val="Calibri"/>
        <family val="2"/>
        <scheme val="minor"/>
      </rPr>
      <t xml:space="preserve">: Struktur und Zusammensetzung des Anlagevermögens </t>
    </r>
    <r>
      <rPr>
        <b/>
        <sz val="10"/>
        <color rgb="FF0070C0"/>
        <rFont val="Calibri"/>
        <family val="2"/>
        <scheme val="minor"/>
      </rPr>
      <t>(5 Gesamtpunkte)</t>
    </r>
  </si>
  <si>
    <r>
      <t xml:space="preserve">Aus welchen Bestandeilen kann sich das Anlagevermögen zusammensetzen? </t>
    </r>
    <r>
      <rPr>
        <sz val="10"/>
        <color rgb="FF0070C0"/>
        <rFont val="Calibri"/>
        <family val="2"/>
        <scheme val="minor"/>
      </rPr>
      <t>(3 Punkte)</t>
    </r>
  </si>
  <si>
    <t>8.</t>
  </si>
  <si>
    <r>
      <t xml:space="preserve">Die </t>
    </r>
    <r>
      <rPr>
        <b/>
        <u/>
        <sz val="10"/>
        <color theme="1"/>
        <rFont val="Calibri"/>
        <family val="2"/>
        <scheme val="minor"/>
      </rPr>
      <t>Bilanzanalyse</t>
    </r>
    <r>
      <rPr>
        <b/>
        <sz val="10"/>
        <color theme="1"/>
        <rFont val="Calibri"/>
        <family val="2"/>
        <scheme val="minor"/>
      </rPr>
      <t xml:space="preserve">: Zusammensetzung der Forderungen </t>
    </r>
    <r>
      <rPr>
        <b/>
        <sz val="10"/>
        <color rgb="FF0070C0"/>
        <rFont val="Calibri"/>
        <family val="2"/>
        <scheme val="minor"/>
      </rPr>
      <t>(5 Gesamtpunkte)</t>
    </r>
  </si>
  <si>
    <r>
      <t xml:space="preserve">Zähle 3 verschiedene Forderungen eines Unternehmens auf! </t>
    </r>
    <r>
      <rPr>
        <sz val="10"/>
        <color rgb="FF0070C0"/>
        <rFont val="Calibri"/>
        <family val="2"/>
        <scheme val="minor"/>
      </rPr>
      <t>(3 Punkte)</t>
    </r>
  </si>
  <si>
    <t>9.</t>
  </si>
  <si>
    <r>
      <t xml:space="preserve">Für die Beurteilung der Kapitalverwendung werden die „Goldenen Bilanzregeln“ berechnet. Welche Informationen werden dafür benötigt? </t>
    </r>
    <r>
      <rPr>
        <sz val="10"/>
        <color rgb="FF0070C0"/>
        <rFont val="Calibri"/>
        <family val="2"/>
        <scheme val="minor"/>
      </rPr>
      <t>(4 Punkte)</t>
    </r>
  </si>
  <si>
    <t>10.</t>
  </si>
  <si>
    <r>
      <t xml:space="preserve">Die </t>
    </r>
    <r>
      <rPr>
        <b/>
        <u/>
        <sz val="10"/>
        <color theme="1"/>
        <rFont val="Calibri"/>
        <family val="2"/>
        <scheme val="minor"/>
      </rPr>
      <t>Bilanzanalyse</t>
    </r>
    <r>
      <rPr>
        <b/>
        <sz val="10"/>
        <color theme="1"/>
        <rFont val="Calibri"/>
        <family val="2"/>
        <scheme val="minor"/>
      </rPr>
      <t xml:space="preserve">: </t>
    </r>
    <r>
      <rPr>
        <sz val="10"/>
        <color theme="1"/>
        <rFont val="Calibri"/>
        <family val="2"/>
        <scheme val="minor"/>
      </rPr>
      <t>Was besagt die „Goldene Finanzregel“? Ergänze dazu folgenden Satz!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rgb="FF0070C0"/>
        <rFont val="Calibri"/>
        <family val="2"/>
        <scheme val="minor"/>
      </rPr>
      <t>(8 Punkte)</t>
    </r>
  </si>
  <si>
    <t>11.</t>
  </si>
  <si>
    <r>
      <t xml:space="preserve">Die </t>
    </r>
    <r>
      <rPr>
        <b/>
        <u/>
        <sz val="10"/>
        <color theme="1"/>
        <rFont val="Calibri"/>
        <family val="2"/>
        <scheme val="minor"/>
      </rPr>
      <t>Rentabilitätsanalyse</t>
    </r>
    <r>
      <rPr>
        <b/>
        <sz val="10"/>
        <color theme="1"/>
        <rFont val="Calibri"/>
        <family val="2"/>
        <scheme val="minor"/>
      </rPr>
      <t xml:space="preserve">: Einkünfte aus Land- und Forstwirtschaft. </t>
    </r>
    <r>
      <rPr>
        <sz val="10"/>
        <color theme="1"/>
        <rFont val="Calibri"/>
        <family val="2"/>
        <scheme val="minor"/>
      </rPr>
      <t>Im Rahmen der Rentabilitätsanalyse werden die Einkünfte aus Land- und Forstwirtschaft eines Betriebes ermittelt.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rgb="FF0070C0"/>
        <rFont val="Calibri"/>
        <family val="2"/>
        <scheme val="minor"/>
      </rPr>
      <t>(6 Gesamtpunkte)</t>
    </r>
  </si>
  <si>
    <r>
      <t xml:space="preserve">Welche Informationen werden dazu benötigt? </t>
    </r>
    <r>
      <rPr>
        <sz val="10"/>
        <color rgb="FF0070C0"/>
        <rFont val="Calibri"/>
        <family val="2"/>
        <scheme val="minor"/>
      </rPr>
      <t>(2 Punkte)</t>
    </r>
  </si>
  <si>
    <r>
      <t xml:space="preserve">Worüber gibt diese Kennzahl Auskunft? </t>
    </r>
    <r>
      <rPr>
        <sz val="10"/>
        <color rgb="FF0070C0"/>
        <rFont val="Calibri"/>
        <family val="2"/>
        <scheme val="minor"/>
      </rPr>
      <t>(2 Punkte)</t>
    </r>
  </si>
  <si>
    <r>
      <t xml:space="preserve">Warum ist für die Rentabilitätsanalyse der ordentliche Gewinn besser geeignet als der Gewinn laut GuV (Gewinn- und Verlustrechnung)? Wegen der Eliminierung … </t>
    </r>
    <r>
      <rPr>
        <sz val="10"/>
        <color rgb="FF0070C0"/>
        <rFont val="Calibri"/>
        <family val="2"/>
        <scheme val="minor"/>
      </rPr>
      <t>(2 Punkte)</t>
    </r>
  </si>
  <si>
    <t>12.</t>
  </si>
  <si>
    <r>
      <t xml:space="preserve">Die </t>
    </r>
    <r>
      <rPr>
        <b/>
        <u/>
        <sz val="10"/>
        <color theme="1"/>
        <rFont val="Calibri"/>
        <family val="2"/>
        <scheme val="minor"/>
      </rPr>
      <t>Rentabilitätsanalyse</t>
    </r>
    <r>
      <rPr>
        <b/>
        <sz val="10"/>
        <color theme="1"/>
        <rFont val="Calibri"/>
        <family val="2"/>
        <scheme val="minor"/>
      </rPr>
      <t xml:space="preserve">: Gewinnrate. </t>
    </r>
    <r>
      <rPr>
        <sz val="10"/>
        <color theme="1"/>
        <rFont val="Calibri"/>
        <family val="2"/>
        <scheme val="minor"/>
      </rPr>
      <t>Im Rahmen der Rentabilitätsanalyse wird die Gewinnrate eines Betriebes ermittelt.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rgb="FF0070C0"/>
        <rFont val="Calibri"/>
        <family val="2"/>
        <scheme val="minor"/>
      </rPr>
      <t>(5 Gesamtpunkte)</t>
    </r>
  </si>
  <si>
    <r>
      <t xml:space="preserve">Worüber gibt diese Kennzahl Auskunft? Kreuze dazu die zutreffenden Aussagen an! </t>
    </r>
    <r>
      <rPr>
        <sz val="10"/>
        <color rgb="FF0070C0"/>
        <rFont val="Calibri"/>
        <family val="2"/>
        <scheme val="minor"/>
      </rPr>
      <t>(3 Punkte)</t>
    </r>
  </si>
  <si>
    <t>13.</t>
  </si>
  <si>
    <r>
      <t xml:space="preserve">Worüber geben die beiden Kennzahlen Auskunft? </t>
    </r>
    <r>
      <rPr>
        <sz val="10"/>
        <color rgb="FF0070C0"/>
        <rFont val="Calibri"/>
        <family val="2"/>
        <scheme val="minor"/>
      </rPr>
      <t>(3 Punkte)</t>
    </r>
  </si>
  <si>
    <t>=</t>
  </si>
  <si>
    <t>14.</t>
  </si>
  <si>
    <r>
      <t xml:space="preserve">Die </t>
    </r>
    <r>
      <rPr>
        <b/>
        <u/>
        <sz val="10"/>
        <color theme="1"/>
        <rFont val="Calibri"/>
        <family val="2"/>
        <scheme val="minor"/>
      </rPr>
      <t>Rentabilitätsanalyse</t>
    </r>
    <r>
      <rPr>
        <b/>
        <sz val="10"/>
        <color theme="1"/>
        <rFont val="Calibri"/>
        <family val="2"/>
        <scheme val="minor"/>
      </rPr>
      <t xml:space="preserve">: Eigenkapital- und Gesamtkapitalrentabilität. </t>
    </r>
    <r>
      <rPr>
        <sz val="10"/>
        <color theme="1"/>
        <rFont val="Calibri"/>
        <family val="2"/>
        <scheme val="minor"/>
      </rPr>
      <t>Im Rahmen der Rentabilitätsanalyse werden sowohl die Eigenkapital- als auch die Gesamtkapitalrentabilität ermittelt.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rgb="FF0070C0"/>
        <rFont val="Calibri"/>
        <family val="2"/>
        <scheme val="minor"/>
      </rPr>
      <t>(7 Gesamtpunkte)</t>
    </r>
  </si>
  <si>
    <r>
      <t xml:space="preserve">Welche Informationen werden dazu benötigt? </t>
    </r>
    <r>
      <rPr>
        <sz val="10"/>
        <color rgb="FF0070C0"/>
        <rFont val="Calibri"/>
        <family val="2"/>
        <scheme val="minor"/>
      </rPr>
      <t>(5 Punkte)</t>
    </r>
  </si>
  <si>
    <t>15.</t>
  </si>
  <si>
    <r>
      <t xml:space="preserve">Die </t>
    </r>
    <r>
      <rPr>
        <b/>
        <u/>
        <sz val="10"/>
        <color theme="1"/>
        <rFont val="Calibri"/>
        <family val="2"/>
        <scheme val="minor"/>
      </rPr>
      <t>Analyse der Finanzierungskraft</t>
    </r>
    <r>
      <rPr>
        <b/>
        <sz val="10"/>
        <color theme="1"/>
        <rFont val="Calibri"/>
        <family val="2"/>
        <scheme val="minor"/>
      </rPr>
      <t xml:space="preserve">: Cash-Flow. </t>
    </r>
    <r>
      <rPr>
        <sz val="10"/>
        <color theme="1"/>
        <rFont val="Calibri"/>
        <family val="2"/>
        <scheme val="minor"/>
      </rPr>
      <t>Im Rahmen der Liquiditätsanalyse wird der Cash-Flow eines Betriebes ermittelt.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rgb="FF0070C0"/>
        <rFont val="Calibri"/>
        <family val="2"/>
        <scheme val="minor"/>
      </rPr>
      <t>(8 Gesamtpunkte)</t>
    </r>
  </si>
  <si>
    <r>
      <t xml:space="preserve">Welche Informationen werden dazu benötigt? </t>
    </r>
    <r>
      <rPr>
        <sz val="10"/>
        <color rgb="FF0070C0"/>
        <rFont val="Calibri"/>
        <family val="2"/>
        <scheme val="minor"/>
      </rPr>
      <t>(7 Punkte)</t>
    </r>
  </si>
  <si>
    <r>
      <t xml:space="preserve">Worüber gibt diese Kennzahl Auskunft und wie hoch sollte er sein? </t>
    </r>
    <r>
      <rPr>
        <sz val="10"/>
        <color rgb="FF0070C0"/>
        <rFont val="Calibri"/>
        <family val="2"/>
        <scheme val="minor"/>
      </rPr>
      <t>(3 Punkte)</t>
    </r>
  </si>
  <si>
    <t>16.</t>
  </si>
  <si>
    <r>
      <t xml:space="preserve">Die </t>
    </r>
    <r>
      <rPr>
        <b/>
        <u/>
        <sz val="10"/>
        <color theme="1"/>
        <rFont val="Calibri"/>
        <family val="2"/>
        <scheme val="minor"/>
      </rPr>
      <t>Analyse der Finanzierungskraft</t>
    </r>
    <r>
      <rPr>
        <b/>
        <sz val="10"/>
        <color theme="1"/>
        <rFont val="Calibri"/>
        <family val="2"/>
        <scheme val="minor"/>
      </rPr>
      <t xml:space="preserve">: Kapitalflussrechnung. </t>
    </r>
    <r>
      <rPr>
        <sz val="10"/>
        <color theme="1"/>
        <rFont val="Calibri"/>
        <family val="2"/>
        <scheme val="minor"/>
      </rPr>
      <t>Im Rahmen der Liquiditätsanalyse wird die Kapitalflussrechnung für den Betrieb durchgeführt.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rgb="FF0070C0"/>
        <rFont val="Calibri"/>
        <family val="2"/>
        <scheme val="minor"/>
      </rPr>
      <t>(10 Gesamtpunkte)</t>
    </r>
  </si>
  <si>
    <r>
      <t xml:space="preserve">Welche Informationen werden dazu benötigt? </t>
    </r>
    <r>
      <rPr>
        <sz val="10"/>
        <color rgb="FF0070C0"/>
        <rFont val="Calibri"/>
        <family val="2"/>
        <scheme val="minor"/>
      </rPr>
      <t>(8 Punkte)</t>
    </r>
  </si>
  <si>
    <t>17.</t>
  </si>
  <si>
    <r>
      <t xml:space="preserve">Die Analyse der </t>
    </r>
    <r>
      <rPr>
        <b/>
        <u/>
        <sz val="10"/>
        <color theme="1"/>
        <rFont val="Calibri"/>
        <family val="2"/>
        <scheme val="minor"/>
      </rPr>
      <t>Stabilität</t>
    </r>
    <r>
      <rPr>
        <b/>
        <sz val="10"/>
        <color theme="1"/>
        <rFont val="Calibri"/>
        <family val="2"/>
        <scheme val="minor"/>
      </rPr>
      <t xml:space="preserve">: Veralterungsgrad. </t>
    </r>
    <r>
      <rPr>
        <sz val="10"/>
        <color theme="1"/>
        <rFont val="Calibri"/>
        <family val="2"/>
        <scheme val="minor"/>
      </rPr>
      <t>Im Rahmen der Stabilitätsanalyse wird der Veralterungsgrad von abnutzbarem Anlagevermögen ermittelt.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rgb="FF0070C0"/>
        <rFont val="Calibri"/>
        <family val="2"/>
        <scheme val="minor"/>
      </rPr>
      <t>(4 Gesamtpunkte)</t>
    </r>
  </si>
  <si>
    <r>
      <t xml:space="preserve">Worüber gibt diese Kennzahl Auskunft und in welchem Bereich sollte sie liegen, wenn im Unternehmen kontinuierlich investiert wurde (bei einer Inflationsrate von 0%)? </t>
    </r>
    <r>
      <rPr>
        <sz val="10"/>
        <color rgb="FF0070C0"/>
        <rFont val="Calibri"/>
        <family val="2"/>
        <scheme val="minor"/>
      </rPr>
      <t>(2 Punkte)</t>
    </r>
  </si>
  <si>
    <t>18.</t>
  </si>
  <si>
    <r>
      <t xml:space="preserve">Die Analyse der </t>
    </r>
    <r>
      <rPr>
        <b/>
        <u/>
        <sz val="10"/>
        <color theme="1"/>
        <rFont val="Calibri"/>
        <family val="2"/>
        <scheme val="minor"/>
      </rPr>
      <t>Stabilität</t>
    </r>
    <r>
      <rPr>
        <b/>
        <sz val="10"/>
        <color theme="1"/>
        <rFont val="Calibri"/>
        <family val="2"/>
        <scheme val="minor"/>
      </rPr>
      <t xml:space="preserve">: Eigenkapitalveränderung. </t>
    </r>
    <r>
      <rPr>
        <sz val="10"/>
        <color theme="1"/>
        <rFont val="Calibri"/>
        <family val="2"/>
        <scheme val="minor"/>
      </rPr>
      <t>Im Rahmen der Stabilitätsanalyse wird die Eigenkapitalveränderung ermittelt.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rgb="FF0070C0"/>
        <rFont val="Calibri"/>
        <family val="2"/>
        <scheme val="minor"/>
      </rPr>
      <t>(9 Gesamtpunkte)</t>
    </r>
  </si>
  <si>
    <r>
      <t xml:space="preserve">Generell gilt, dass eine positive Eigenkapitalveränderung umso höher sein sollte, je … </t>
    </r>
    <r>
      <rPr>
        <sz val="10"/>
        <color rgb="FF0070C0"/>
        <rFont val="Calibri"/>
        <family val="2"/>
        <scheme val="minor"/>
      </rPr>
      <t>(4 Punkte)</t>
    </r>
  </si>
  <si>
    <t>19.</t>
  </si>
  <si>
    <r>
      <t xml:space="preserve">Die Analyse der </t>
    </r>
    <r>
      <rPr>
        <b/>
        <u/>
        <sz val="10"/>
        <color theme="1"/>
        <rFont val="Calibri"/>
        <family val="2"/>
        <scheme val="minor"/>
      </rPr>
      <t>Stabilität</t>
    </r>
    <r>
      <rPr>
        <b/>
        <sz val="10"/>
        <color theme="1"/>
        <rFont val="Calibri"/>
        <family val="2"/>
        <scheme val="minor"/>
      </rPr>
      <t xml:space="preserve">: Kapitaldienstgrenze. </t>
    </r>
    <r>
      <rPr>
        <sz val="10"/>
        <color theme="1"/>
        <rFont val="Calibri"/>
        <family val="2"/>
        <scheme val="minor"/>
      </rPr>
      <t>Im Rahmen der Stabilitätsanalyse wird die Kapitaldienstgrenze eines Betriebes ermittelt.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rgb="FF0070C0"/>
        <rFont val="Calibri"/>
        <family val="2"/>
        <scheme val="minor"/>
      </rPr>
      <t>(10 Gesamtpunkte)</t>
    </r>
  </si>
  <si>
    <r>
      <t xml:space="preserve">Welche Informationen werden dazu benötigt? </t>
    </r>
    <r>
      <rPr>
        <sz val="10"/>
        <color rgb="FF0070C0"/>
        <rFont val="Calibri"/>
        <family val="2"/>
        <scheme val="minor"/>
      </rPr>
      <t>(4 Punkte)</t>
    </r>
  </si>
  <si>
    <r>
      <t xml:space="preserve">Die </t>
    </r>
    <r>
      <rPr>
        <b/>
        <u/>
        <sz val="10"/>
        <color theme="1"/>
        <rFont val="Calibri"/>
        <family val="2"/>
        <scheme val="minor"/>
      </rPr>
      <t>Rentabilitätsanalyse</t>
    </r>
    <r>
      <rPr>
        <b/>
        <sz val="10"/>
        <color theme="1"/>
        <rFont val="Calibri"/>
        <family val="2"/>
        <scheme val="minor"/>
      </rPr>
      <t xml:space="preserve">: Arbeitsverdienst, Vermögensrente und Unternehmergewinn (Unternehmer-verlust). </t>
    </r>
    <r>
      <rPr>
        <sz val="10"/>
        <color theme="1"/>
        <rFont val="Calibri"/>
        <family val="2"/>
        <scheme val="minor"/>
      </rPr>
      <t>Im Rahmen der Rentabilitätsanalyse werden der Arbeitsverdienst für die nicht entlohnten Arbeitskräfte, die Vermögensrente und der Unternehmergewinn bzw. -verlust ermittelt.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rgb="FF0070C0"/>
        <rFont val="Calibri"/>
        <family val="2"/>
        <scheme val="minor"/>
      </rPr>
      <t>(6 Gesamtpunkte)</t>
    </r>
  </si>
  <si>
    <r>
      <t xml:space="preserve">Für die Stabilität eines Unternehmens ist es wesentlich, dass der Kapitaldienst die jeweilige Kapitaldienst-grenze nicht überschreitet. Aus Gründen der Sicherheit ist es ratsam, die Kapitaldienstgrenzen nicht vollständig auszuschöpfen. Insgesamt kann die Stabilität eines Unternehmens umso besser eingestuft werden, je … </t>
    </r>
    <r>
      <rPr>
        <sz val="10"/>
        <color rgb="FF0070C0"/>
        <rFont val="Calibri"/>
        <family val="2"/>
        <scheme val="minor"/>
      </rPr>
      <t>(4 Punkte)</t>
    </r>
  </si>
  <si>
    <t xml:space="preserve"> im Anlagevermögen dominieren, umso mehr ist die</t>
  </si>
  <si>
    <t>Je mehr die</t>
  </si>
  <si>
    <t>Anlagenstruktur auf den</t>
  </si>
  <si>
    <t xml:space="preserve"> ausgerichtet.</t>
  </si>
  <si>
    <t xml:space="preserve"> sollte der</t>
  </si>
  <si>
    <t>Ankreuzen</t>
  </si>
  <si>
    <t>Gesamtpunkte</t>
  </si>
  <si>
    <t>Gewinn (Einkünfte aus Land- und Forstwirtschaft)</t>
  </si>
  <si>
    <t>. Die Änderung im Geldbereich sollen die</t>
  </si>
  <si>
    <t xml:space="preserve"> aus Eigen-</t>
  </si>
  <si>
    <t>mitteln darstellen. Als Kennzahlen bzw. Methoden haben sich in diesem Zusammenhang in erster Linie der</t>
  </si>
  <si>
    <t xml:space="preserve"> und der</t>
  </si>
  <si>
    <t>NACHNAME Vorname</t>
  </si>
  <si>
    <t xml:space="preserve">FL - Bilanz- und Erfolgsanalyse </t>
  </si>
  <si>
    <t>Punkterechner</t>
  </si>
  <si>
    <t>…............</t>
  </si>
  <si>
    <t xml:space="preserve"> %</t>
  </si>
  <si>
    <t>Genügend bei:</t>
  </si>
  <si>
    <t>Nicht erfüllte Grundkompetenzen:</t>
  </si>
  <si>
    <t>Frage</t>
  </si>
  <si>
    <t xml:space="preserve">Punktemaximum: </t>
  </si>
  <si>
    <t xml:space="preserve">Genügend in %: </t>
  </si>
  <si>
    <t>:</t>
  </si>
  <si>
    <t>EK4</t>
  </si>
  <si>
    <t>GK3</t>
  </si>
  <si>
    <t xml:space="preserve">Abstufung in Prozent: </t>
  </si>
  <si>
    <t>EK3</t>
  </si>
  <si>
    <t xml:space="preserve">Abstufung in Punkten: </t>
  </si>
  <si>
    <t>Notenschlüssel:</t>
  </si>
  <si>
    <t>❶</t>
  </si>
  <si>
    <t>❷</t>
  </si>
  <si>
    <t>❸</t>
  </si>
  <si>
    <t>❹</t>
  </si>
  <si>
    <t>❺</t>
  </si>
  <si>
    <t xml:space="preserve">Anpassungen: </t>
  </si>
  <si>
    <t>Anp. Pkte</t>
  </si>
  <si>
    <t>-</t>
  </si>
  <si>
    <t>Erreichte Punkte:</t>
  </si>
  <si>
    <t>Note:</t>
  </si>
  <si>
    <t>Summe Gesamtpunkte</t>
  </si>
  <si>
    <t>Punkte nach Kompetenzen</t>
  </si>
  <si>
    <t>EK2</t>
  </si>
  <si>
    <t>Summe</t>
  </si>
  <si>
    <t>LG</t>
  </si>
  <si>
    <t>FL Harasleben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</si>
  <si>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</si>
  <si>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</si>
  <si>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</si>
  <si>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</si>
  <si>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</si>
  <si>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</si>
  <si>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</si>
  <si>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</si>
  <si>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</si>
  <si>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</si>
  <si>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</si>
  <si>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GK1</t>
  </si>
  <si>
    <t>GK2</t>
  </si>
  <si>
    <t xml:space="preserve">Spaltenindex für "Pkte": 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</si>
  <si>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</si>
  <si>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</si>
  <si>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</si>
  <si>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</si>
  <si>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</si>
  <si>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</si>
  <si>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</si>
  <si>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</si>
  <si>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</si>
  <si>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</si>
  <si>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Analyse der Finanzierungskraft bedeutet v.a. die Gegenüberstellung der</t>
  </si>
  <si>
    <t>entsprechen (Fristenkongruenz).</t>
  </si>
  <si>
    <t>Du hast die abgefragten Kompetenzen wiefolgt erfüllt:</t>
  </si>
  <si>
    <t>Deine  erreichten Punkte:</t>
  </si>
  <si>
    <t>Deine Ergebnisse im Detail</t>
  </si>
  <si>
    <t>Noten-Abstufung in %:</t>
  </si>
  <si>
    <t xml:space="preserve"> </t>
  </si>
  <si>
    <t>Vermögen</t>
  </si>
  <si>
    <t>Antwort_BA1</t>
  </si>
  <si>
    <t>1-2</t>
  </si>
  <si>
    <t>Kapitaldienst</t>
  </si>
  <si>
    <t>Return on Investment</t>
  </si>
  <si>
    <t>Stabilität</t>
  </si>
  <si>
    <t>Verlustrate</t>
  </si>
  <si>
    <t>3-4</t>
  </si>
  <si>
    <t>Antwort_BA2</t>
  </si>
  <si>
    <t>5-8</t>
  </si>
  <si>
    <t>Antwort_BA3</t>
  </si>
  <si>
    <t>Kundenzufriedenheit</t>
  </si>
  <si>
    <t>Indirekte Vermarktung</t>
  </si>
  <si>
    <t>Abhängigkeit von Kreditnehmern</t>
  </si>
  <si>
    <t>Sparneigung</t>
  </si>
  <si>
    <t>Dienstleistungen</t>
  </si>
  <si>
    <t>Eigentum</t>
  </si>
  <si>
    <t>Pachtvermögen</t>
  </si>
  <si>
    <t>Unternehmensziel</t>
  </si>
  <si>
    <t>9-12</t>
  </si>
  <si>
    <t>Verlust</t>
  </si>
  <si>
    <t>≤ 1</t>
  </si>
  <si>
    <t>Antwort_BA4</t>
  </si>
  <si>
    <t>Antwort_BA5</t>
  </si>
  <si>
    <t>13-15</t>
  </si>
  <si>
    <t>(Betriebs)Entnahmen</t>
  </si>
  <si>
    <t>(Betriebs)Einlagen</t>
  </si>
  <si>
    <t>negativ</t>
  </si>
  <si>
    <t>Antwort_BA6</t>
  </si>
  <si>
    <t>16-17</t>
  </si>
  <si>
    <t>sollte ~ 1,0 nicht unterschreiten</t>
  </si>
  <si>
    <t>18-19</t>
  </si>
  <si>
    <t>um die Entnahmen zu decken</t>
  </si>
  <si>
    <t>niederiger die Inflationsrate</t>
  </si>
  <si>
    <t>niederiger die Kapitaldienstgrenze in Relation zum Kapitaldienst</t>
  </si>
  <si>
    <t>niedriger die Gewinnrate</t>
  </si>
  <si>
    <t>höher der Fremdkapitalanteil am Vermögen</t>
  </si>
  <si>
    <t>Antwort_BA7</t>
  </si>
  <si>
    <t>KNr. 00</t>
  </si>
  <si>
    <r>
      <t xml:space="preserve">Die </t>
    </r>
    <r>
      <rPr>
        <b/>
        <sz val="10"/>
        <color theme="1"/>
        <rFont val="Calibri Light"/>
        <family val="2"/>
      </rPr>
      <t>Bilanzanalyse</t>
    </r>
    <r>
      <rPr>
        <sz val="10"/>
        <color theme="1"/>
        <rFont val="Calibri Light"/>
        <family val="2"/>
      </rPr>
      <t xml:space="preserve"> liefert Auskünfte über die</t>
    </r>
  </si>
  <si>
    <r>
      <t xml:space="preserve">Welche Kennzahlen werden dabei </t>
    </r>
    <r>
      <rPr>
        <b/>
        <sz val="10"/>
        <color theme="1"/>
        <rFont val="Calibri"/>
        <family val="2"/>
        <scheme val="minor"/>
      </rPr>
      <t>(Bilanzanalyse)</t>
    </r>
    <r>
      <rPr>
        <sz val="10"/>
        <color theme="1"/>
        <rFont val="Calibri"/>
        <family val="2"/>
        <scheme val="minor"/>
      </rPr>
      <t xml:space="preserve"> ermittelt? </t>
    </r>
    <r>
      <rPr>
        <sz val="10"/>
        <color rgb="FF0070C0"/>
        <rFont val="Calibri"/>
        <family val="2"/>
        <scheme val="minor"/>
      </rPr>
      <t>(8 Punkte)</t>
    </r>
  </si>
  <si>
    <r>
      <t xml:space="preserve">Welche Informationen lassen sich mit ihr gewinnen? Die </t>
    </r>
    <r>
      <rPr>
        <b/>
        <sz val="10"/>
        <color theme="1"/>
        <rFont val="Calibri"/>
        <family val="2"/>
        <scheme val="minor"/>
      </rPr>
      <t>Bilanzanalyse</t>
    </r>
    <r>
      <rPr>
        <sz val="10"/>
        <color theme="1"/>
        <rFont val="Calibri"/>
        <family val="2"/>
        <scheme val="minor"/>
      </rPr>
      <t xml:space="preserve"> informiert über die … </t>
    </r>
    <r>
      <rPr>
        <sz val="10"/>
        <color rgb="FF0070C0"/>
        <rFont val="Calibri"/>
        <family val="2"/>
        <scheme val="minor"/>
      </rPr>
      <t>(2 Punkte)</t>
    </r>
  </si>
  <si>
    <r>
      <t xml:space="preserve">Was versteht man unter </t>
    </r>
    <r>
      <rPr>
        <b/>
        <sz val="10"/>
        <color theme="1"/>
        <rFont val="Calibri"/>
        <family val="2"/>
        <scheme val="minor"/>
      </rPr>
      <t>Finanzierungskraft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(Liquidität)?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0070C0"/>
        <rFont val="Calibri"/>
        <family val="2"/>
        <scheme val="minor"/>
      </rPr>
      <t>(4 Punkte)</t>
    </r>
  </si>
  <si>
    <r>
      <t xml:space="preserve">Welche Kennzahlen werden für die Analyse der </t>
    </r>
    <r>
      <rPr>
        <b/>
        <sz val="10"/>
        <color theme="1"/>
        <rFont val="Calibri"/>
        <family val="2"/>
        <scheme val="minor"/>
      </rPr>
      <t>Finanzierungskraft</t>
    </r>
    <r>
      <rPr>
        <sz val="10"/>
        <color theme="1"/>
        <rFont val="Calibri"/>
        <family val="2"/>
        <scheme val="minor"/>
      </rPr>
      <t xml:space="preserve"> ermittelt? </t>
    </r>
    <r>
      <rPr>
        <sz val="10"/>
        <color rgb="FF0070C0"/>
        <rFont val="Calibri"/>
        <family val="2"/>
        <scheme val="minor"/>
      </rPr>
      <t>(4 Punkte)</t>
    </r>
  </si>
  <si>
    <r>
      <t xml:space="preserve">Was versteht man unter </t>
    </r>
    <r>
      <rPr>
        <b/>
        <sz val="10"/>
        <color theme="1"/>
        <rFont val="Calibri"/>
        <family val="2"/>
        <scheme val="minor"/>
      </rPr>
      <t>Rentabilität</t>
    </r>
    <r>
      <rPr>
        <sz val="10"/>
        <color theme="1"/>
        <rFont val="Calibri"/>
        <family val="2"/>
        <scheme val="minor"/>
      </rPr>
      <t xml:space="preserve">? </t>
    </r>
    <r>
      <rPr>
        <sz val="10"/>
        <color rgb="FF0070C0"/>
        <rFont val="Calibri"/>
        <family val="2"/>
        <scheme val="minor"/>
      </rPr>
      <t>(5 Punkte)</t>
    </r>
  </si>
  <si>
    <r>
      <t xml:space="preserve">Welche Kennzahlen werden für die Analyse der </t>
    </r>
    <r>
      <rPr>
        <b/>
        <sz val="10"/>
        <color theme="1"/>
        <rFont val="Calibri"/>
        <family val="2"/>
        <scheme val="minor"/>
      </rPr>
      <t>Rentabilität</t>
    </r>
    <r>
      <rPr>
        <sz val="10"/>
        <color theme="1"/>
        <rFont val="Calibri"/>
        <family val="2"/>
        <scheme val="minor"/>
      </rPr>
      <t xml:space="preserve"> ermittelt? </t>
    </r>
    <r>
      <rPr>
        <sz val="10"/>
        <color rgb="FF0070C0"/>
        <rFont val="Calibri"/>
        <family val="2"/>
        <scheme val="minor"/>
      </rPr>
      <t>(7 Punkte)</t>
    </r>
  </si>
  <si>
    <r>
      <t xml:space="preserve">Welche Kennzahlen werden für die Analyse der </t>
    </r>
    <r>
      <rPr>
        <b/>
        <sz val="10"/>
        <color theme="1"/>
        <rFont val="Calibri"/>
        <family val="2"/>
        <scheme val="minor"/>
      </rPr>
      <t>Stabilität</t>
    </r>
    <r>
      <rPr>
        <sz val="10"/>
        <color theme="1"/>
        <rFont val="Calibri"/>
        <family val="2"/>
        <scheme val="minor"/>
      </rPr>
      <t xml:space="preserve"> ermittelt? </t>
    </r>
    <r>
      <rPr>
        <sz val="10"/>
        <color rgb="FF0070C0"/>
        <rFont val="Calibri"/>
        <family val="2"/>
        <scheme val="minor"/>
      </rPr>
      <t>(6 Punkte)</t>
    </r>
  </si>
  <si>
    <r>
      <t xml:space="preserve">Was versteht man unter </t>
    </r>
    <r>
      <rPr>
        <b/>
        <sz val="10"/>
        <color theme="1"/>
        <rFont val="Calibri"/>
        <family val="2"/>
        <scheme val="minor"/>
      </rPr>
      <t>Stabilität</t>
    </r>
    <r>
      <rPr>
        <sz val="10"/>
        <color theme="1"/>
        <rFont val="Calibri"/>
        <family val="2"/>
        <scheme val="minor"/>
      </rPr>
      <t xml:space="preserve">? </t>
    </r>
    <r>
      <rPr>
        <sz val="10"/>
        <color rgb="FF0070C0"/>
        <rFont val="Calibri"/>
        <family val="2"/>
        <scheme val="minor"/>
      </rPr>
      <t>(4 Punkte)</t>
    </r>
  </si>
  <si>
    <r>
      <t xml:space="preserve">Die </t>
    </r>
    <r>
      <rPr>
        <b/>
        <u/>
        <sz val="10"/>
        <color theme="1"/>
        <rFont val="Calibri"/>
        <family val="2"/>
        <scheme val="minor"/>
      </rPr>
      <t>Bilanzanalyse</t>
    </r>
    <r>
      <rPr>
        <b/>
        <sz val="10"/>
        <color theme="1"/>
        <rFont val="Calibri"/>
        <family val="2"/>
        <scheme val="minor"/>
      </rPr>
      <t xml:space="preserve">: Analyse der Vermögenstruktur. </t>
    </r>
    <r>
      <rPr>
        <sz val="10"/>
        <color theme="1"/>
        <rFont val="Calibri"/>
        <family val="2"/>
        <scheme val="minor"/>
      </rPr>
      <t xml:space="preserve">Im Rahmen der Bilanzanalyse werden die </t>
    </r>
    <r>
      <rPr>
        <b/>
        <sz val="10"/>
        <color theme="1"/>
        <rFont val="Calibri"/>
        <family val="2"/>
        <scheme val="minor"/>
      </rPr>
      <t>Anlagenintensität</t>
    </r>
    <r>
      <rPr>
        <sz val="10"/>
        <color theme="1"/>
        <rFont val="Calibri"/>
        <family val="2"/>
        <scheme val="minor"/>
      </rPr>
      <t xml:space="preserve"> und der </t>
    </r>
    <r>
      <rPr>
        <b/>
        <sz val="10"/>
        <color theme="1"/>
        <rFont val="Calibri"/>
        <family val="2"/>
        <scheme val="minor"/>
      </rPr>
      <t>Grad des Umlaufvermögens</t>
    </r>
    <r>
      <rPr>
        <sz val="10"/>
        <color theme="1"/>
        <rFont val="Calibri"/>
        <family val="2"/>
        <scheme val="minor"/>
      </rPr>
      <t xml:space="preserve"> eines Betriebes ermittelt.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rgb="FF0070C0"/>
        <rFont val="Calibri"/>
        <family val="2"/>
        <scheme val="minor"/>
      </rPr>
      <t>(6 Gesamtpunkte)</t>
    </r>
  </si>
  <si>
    <r>
      <t xml:space="preserve">Die </t>
    </r>
    <r>
      <rPr>
        <b/>
        <u/>
        <sz val="10"/>
        <color theme="1"/>
        <rFont val="Calibri"/>
        <family val="2"/>
        <scheme val="minor"/>
      </rPr>
      <t>Bilanzanalyse</t>
    </r>
    <r>
      <rPr>
        <b/>
        <sz val="10"/>
        <color theme="1"/>
        <rFont val="Calibri"/>
        <family val="2"/>
        <scheme val="minor"/>
      </rPr>
      <t xml:space="preserve">: Analyse der Kapitalstruktur. </t>
    </r>
    <r>
      <rPr>
        <sz val="10"/>
        <color theme="1"/>
        <rFont val="Calibri"/>
        <family val="2"/>
        <scheme val="minor"/>
      </rPr>
      <t xml:space="preserve">Im Rahmen der Bilanzanalyse werden der </t>
    </r>
    <r>
      <rPr>
        <b/>
        <sz val="10"/>
        <color theme="1"/>
        <rFont val="Calibri"/>
        <family val="2"/>
        <scheme val="minor"/>
      </rPr>
      <t>Eigenkapitalanteil</t>
    </r>
    <r>
      <rPr>
        <sz val="10"/>
        <color theme="1"/>
        <rFont val="Calibri"/>
        <family val="2"/>
        <scheme val="minor"/>
      </rPr>
      <t xml:space="preserve"> und der </t>
    </r>
    <r>
      <rPr>
        <b/>
        <sz val="10"/>
        <color theme="1"/>
        <rFont val="Calibri"/>
        <family val="2"/>
        <scheme val="minor"/>
      </rPr>
      <t>Verschuldungsgrad eines Betriebes</t>
    </r>
    <r>
      <rPr>
        <sz val="10"/>
        <color theme="1"/>
        <rFont val="Calibri"/>
        <family val="2"/>
        <scheme val="minor"/>
      </rPr>
      <t xml:space="preserve"> ermittelt.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rgb="FF0070C0"/>
        <rFont val="Calibri"/>
        <family val="2"/>
        <scheme val="minor"/>
      </rPr>
      <t>(5 Gesamtpunkte)</t>
    </r>
  </si>
  <si>
    <r>
      <t xml:space="preserve">Aus welchen Bestandeilen kann sich das </t>
    </r>
    <r>
      <rPr>
        <b/>
        <sz val="10"/>
        <color theme="1"/>
        <rFont val="Calibri"/>
        <family val="2"/>
        <scheme val="minor"/>
      </rPr>
      <t>Anlagevermögen</t>
    </r>
    <r>
      <rPr>
        <sz val="10"/>
        <color theme="1"/>
        <rFont val="Calibri"/>
        <family val="2"/>
        <scheme val="minor"/>
      </rPr>
      <t xml:space="preserve"> zusammensetzen? </t>
    </r>
    <r>
      <rPr>
        <sz val="10"/>
        <color rgb="FF0070C0"/>
        <rFont val="Calibri"/>
        <family val="2"/>
        <scheme val="minor"/>
      </rPr>
      <t>(3 Punkte)</t>
    </r>
  </si>
  <si>
    <r>
      <t xml:space="preserve">Nenne einen Fachausdruck, der mit der </t>
    </r>
    <r>
      <rPr>
        <b/>
        <sz val="10"/>
        <color theme="1"/>
        <rFont val="Calibri"/>
        <family val="2"/>
        <scheme val="minor"/>
      </rPr>
      <t>Kapitalverwendung</t>
    </r>
    <r>
      <rPr>
        <sz val="10"/>
        <color theme="1"/>
        <rFont val="Calibri"/>
        <family val="2"/>
        <scheme val="minor"/>
      </rPr>
      <t xml:space="preserve"> in Zusammenhang steht! </t>
    </r>
    <r>
      <rPr>
        <sz val="10"/>
        <color rgb="FF0070C0"/>
        <rFont val="Calibri"/>
        <family val="2"/>
        <scheme val="minor"/>
      </rPr>
      <t>(1 Punkt)</t>
    </r>
  </si>
  <si>
    <r>
      <t xml:space="preserve">Für die Beurteilung der </t>
    </r>
    <r>
      <rPr>
        <b/>
        <sz val="10"/>
        <color theme="1"/>
        <rFont val="Calibri"/>
        <family val="2"/>
        <scheme val="minor"/>
      </rPr>
      <t>Kapitalverwendung</t>
    </r>
    <r>
      <rPr>
        <sz val="10"/>
        <color theme="1"/>
        <rFont val="Calibri"/>
        <family val="2"/>
        <scheme val="minor"/>
      </rPr>
      <t xml:space="preserve"> werden die „Goldenen Bilanzregeln“ berechnet. Welche Informationen werden dafür benötigt? </t>
    </r>
    <r>
      <rPr>
        <sz val="10"/>
        <color rgb="FF0070C0"/>
        <rFont val="Calibri"/>
        <family val="2"/>
        <scheme val="minor"/>
      </rPr>
      <t>(4 Punkte)</t>
    </r>
  </si>
  <si>
    <r>
      <t xml:space="preserve">Die </t>
    </r>
    <r>
      <rPr>
        <b/>
        <u/>
        <sz val="10"/>
        <color theme="1"/>
        <rFont val="Calibri"/>
        <family val="2"/>
        <scheme val="minor"/>
      </rPr>
      <t>Bilanzanalyse</t>
    </r>
    <r>
      <rPr>
        <b/>
        <sz val="10"/>
        <color theme="1"/>
        <rFont val="Calibri"/>
        <family val="2"/>
        <scheme val="minor"/>
      </rPr>
      <t xml:space="preserve">: </t>
    </r>
    <r>
      <rPr>
        <sz val="10"/>
        <color theme="1"/>
        <rFont val="Calibri"/>
        <family val="2"/>
        <scheme val="minor"/>
      </rPr>
      <t>Was besagt die „</t>
    </r>
    <r>
      <rPr>
        <b/>
        <sz val="10"/>
        <color theme="1"/>
        <rFont val="Calibri"/>
        <family val="2"/>
        <scheme val="minor"/>
      </rPr>
      <t>Goldene Finanzregel</t>
    </r>
    <r>
      <rPr>
        <sz val="10"/>
        <color theme="1"/>
        <rFont val="Calibri"/>
        <family val="2"/>
        <scheme val="minor"/>
      </rPr>
      <t>“? Ergänze dazu folgenden Satz!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rgb="FF0070C0"/>
        <rFont val="Calibri"/>
        <family val="2"/>
        <scheme val="minor"/>
      </rPr>
      <t>(8 Punkte)</t>
    </r>
  </si>
  <si>
    <r>
      <t xml:space="preserve">Zähle 3 verschiedene </t>
    </r>
    <r>
      <rPr>
        <b/>
        <sz val="10"/>
        <color theme="1"/>
        <rFont val="Calibri"/>
        <family val="2"/>
        <scheme val="minor"/>
      </rPr>
      <t>Forderungen</t>
    </r>
    <r>
      <rPr>
        <sz val="10"/>
        <color theme="1"/>
        <rFont val="Calibri"/>
        <family val="2"/>
        <scheme val="minor"/>
      </rPr>
      <t xml:space="preserve"> eines Unternehmens auf! </t>
    </r>
    <r>
      <rPr>
        <sz val="10"/>
        <color rgb="FF0070C0"/>
        <rFont val="Calibri"/>
        <family val="2"/>
        <scheme val="minor"/>
      </rPr>
      <t>(3 Punkte)</t>
    </r>
  </si>
  <si>
    <r>
      <t xml:space="preserve">Die </t>
    </r>
    <r>
      <rPr>
        <b/>
        <u/>
        <sz val="10"/>
        <color theme="1"/>
        <rFont val="Calibri"/>
        <family val="2"/>
        <scheme val="minor"/>
      </rPr>
      <t>Rentabilitätsanalyse</t>
    </r>
    <r>
      <rPr>
        <b/>
        <sz val="10"/>
        <color theme="1"/>
        <rFont val="Calibri"/>
        <family val="2"/>
        <scheme val="minor"/>
      </rPr>
      <t xml:space="preserve">: Gewinnrate. </t>
    </r>
    <r>
      <rPr>
        <sz val="10"/>
        <color theme="1"/>
        <rFont val="Calibri"/>
        <family val="2"/>
        <scheme val="minor"/>
      </rPr>
      <t xml:space="preserve">Im Rahmen der Rentabilitätsanalyse wird die </t>
    </r>
    <r>
      <rPr>
        <b/>
        <sz val="10"/>
        <color theme="1"/>
        <rFont val="Calibri"/>
        <family val="2"/>
        <scheme val="minor"/>
      </rPr>
      <t>Gewinnrate</t>
    </r>
    <r>
      <rPr>
        <sz val="10"/>
        <color theme="1"/>
        <rFont val="Calibri"/>
        <family val="2"/>
        <scheme val="minor"/>
      </rPr>
      <t xml:space="preserve"> eines Betriebes ermittelt.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rgb="FF0070C0"/>
        <rFont val="Calibri"/>
        <family val="2"/>
        <scheme val="minor"/>
      </rPr>
      <t>(5 Gesamtpunkte)</t>
    </r>
  </si>
  <si>
    <r>
      <t xml:space="preserve">Die </t>
    </r>
    <r>
      <rPr>
        <b/>
        <u/>
        <sz val="10"/>
        <color theme="1"/>
        <rFont val="Calibri"/>
        <family val="2"/>
        <scheme val="minor"/>
      </rPr>
      <t>Rentabilitätsanalyse</t>
    </r>
    <r>
      <rPr>
        <b/>
        <sz val="10"/>
        <color theme="1"/>
        <rFont val="Calibri"/>
        <family val="2"/>
        <scheme val="minor"/>
      </rPr>
      <t xml:space="preserve">: Einkünfte aus Land- und Forstwirtschaft. </t>
    </r>
    <r>
      <rPr>
        <sz val="10"/>
        <color theme="1"/>
        <rFont val="Calibri"/>
        <family val="2"/>
        <scheme val="minor"/>
      </rPr>
      <t xml:space="preserve">Im Rahmen der Rentabilitätsanalyse werden die </t>
    </r>
    <r>
      <rPr>
        <b/>
        <sz val="10"/>
        <color theme="1"/>
        <rFont val="Calibri"/>
        <family val="2"/>
        <scheme val="minor"/>
      </rPr>
      <t>Einkünfte aus Land- und Forstwirtschaft</t>
    </r>
    <r>
      <rPr>
        <sz val="10"/>
        <color theme="1"/>
        <rFont val="Calibri"/>
        <family val="2"/>
        <scheme val="minor"/>
      </rPr>
      <t xml:space="preserve"> eines Betriebes ermittelt.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rgb="FF0070C0"/>
        <rFont val="Calibri"/>
        <family val="2"/>
        <scheme val="minor"/>
      </rPr>
      <t>(6 Gesamtpunkte)</t>
    </r>
  </si>
  <si>
    <r>
      <t xml:space="preserve">Die </t>
    </r>
    <r>
      <rPr>
        <b/>
        <u/>
        <sz val="10"/>
        <color theme="1"/>
        <rFont val="Calibri"/>
        <family val="2"/>
        <scheme val="minor"/>
      </rPr>
      <t>Rentabilitätsanalyse</t>
    </r>
    <r>
      <rPr>
        <b/>
        <sz val="10"/>
        <color theme="1"/>
        <rFont val="Calibri"/>
        <family val="2"/>
        <scheme val="minor"/>
      </rPr>
      <t xml:space="preserve">: Eigenkapital- und Gesamtkapitalrentabilität. </t>
    </r>
    <r>
      <rPr>
        <sz val="10"/>
        <color theme="1"/>
        <rFont val="Calibri"/>
        <family val="2"/>
        <scheme val="minor"/>
      </rPr>
      <t xml:space="preserve">Im Rahmen der Rentabilitätsanalyse werden sowohl die </t>
    </r>
    <r>
      <rPr>
        <b/>
        <sz val="10"/>
        <color theme="1"/>
        <rFont val="Calibri"/>
        <family val="2"/>
        <scheme val="minor"/>
      </rPr>
      <t>Eigenkapital- als auch die Gesamtkapitalrentabilität</t>
    </r>
    <r>
      <rPr>
        <sz val="10"/>
        <color theme="1"/>
        <rFont val="Calibri"/>
        <family val="2"/>
        <scheme val="minor"/>
      </rPr>
      <t xml:space="preserve"> ermittelt.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rgb="FF0070C0"/>
        <rFont val="Calibri"/>
        <family val="2"/>
        <scheme val="minor"/>
      </rPr>
      <t>(7 Gesamtpunkte)</t>
    </r>
  </si>
  <si>
    <r>
      <t xml:space="preserve">Die </t>
    </r>
    <r>
      <rPr>
        <b/>
        <u/>
        <sz val="10"/>
        <color theme="1"/>
        <rFont val="Calibri"/>
        <family val="2"/>
        <scheme val="minor"/>
      </rPr>
      <t>Rentabilitätsanalyse</t>
    </r>
    <r>
      <rPr>
        <b/>
        <sz val="10"/>
        <color theme="1"/>
        <rFont val="Calibri"/>
        <family val="2"/>
        <scheme val="minor"/>
      </rPr>
      <t xml:space="preserve">: Arbeitsverdienst, Vermögensrente und Unternehmergewinn (Unternehmer-verlust). </t>
    </r>
    <r>
      <rPr>
        <sz val="10"/>
        <color theme="1"/>
        <rFont val="Calibri"/>
        <family val="2"/>
        <scheme val="minor"/>
      </rPr>
      <t xml:space="preserve">Im Rahmen der Rentabilitätsanalyse werden der </t>
    </r>
    <r>
      <rPr>
        <b/>
        <sz val="10"/>
        <color theme="1"/>
        <rFont val="Calibri"/>
        <family val="2"/>
        <scheme val="minor"/>
      </rPr>
      <t>Arbeitsverdienst</t>
    </r>
    <r>
      <rPr>
        <sz val="10"/>
        <color theme="1"/>
        <rFont val="Calibri"/>
        <family val="2"/>
        <scheme val="minor"/>
      </rPr>
      <t xml:space="preserve"> für die nicht entlohnten Arbeitskräfte, die </t>
    </r>
    <r>
      <rPr>
        <b/>
        <sz val="10"/>
        <color theme="1"/>
        <rFont val="Calibri"/>
        <family val="2"/>
        <scheme val="minor"/>
      </rPr>
      <t>Vermögensrente</t>
    </r>
    <r>
      <rPr>
        <sz val="10"/>
        <color theme="1"/>
        <rFont val="Calibri"/>
        <family val="2"/>
        <scheme val="minor"/>
      </rPr>
      <t xml:space="preserve"> und der </t>
    </r>
    <r>
      <rPr>
        <b/>
        <sz val="10"/>
        <color theme="1"/>
        <rFont val="Calibri"/>
        <family val="2"/>
        <scheme val="minor"/>
      </rPr>
      <t>Unternehmergewinn bzw. -verlust</t>
    </r>
    <r>
      <rPr>
        <sz val="10"/>
        <color theme="1"/>
        <rFont val="Calibri"/>
        <family val="2"/>
        <scheme val="minor"/>
      </rPr>
      <t xml:space="preserve"> ermittelt.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rgb="FF0070C0"/>
        <rFont val="Calibri"/>
        <family val="2"/>
        <scheme val="minor"/>
      </rPr>
      <t>(6 Gesamtpunkte)</t>
    </r>
  </si>
  <si>
    <r>
      <t xml:space="preserve">Die </t>
    </r>
    <r>
      <rPr>
        <b/>
        <u/>
        <sz val="10"/>
        <color theme="1"/>
        <rFont val="Calibri"/>
        <family val="2"/>
        <scheme val="minor"/>
      </rPr>
      <t>Analyse der Finanzierungskraft</t>
    </r>
    <r>
      <rPr>
        <b/>
        <sz val="10"/>
        <color theme="1"/>
        <rFont val="Calibri"/>
        <family val="2"/>
        <scheme val="minor"/>
      </rPr>
      <t xml:space="preserve">: Kapitalflussrechnung. </t>
    </r>
    <r>
      <rPr>
        <sz val="10"/>
        <color theme="1"/>
        <rFont val="Calibri"/>
        <family val="2"/>
        <scheme val="minor"/>
      </rPr>
      <t xml:space="preserve">Im Rahmen der Liquiditätsanalyse wird die </t>
    </r>
    <r>
      <rPr>
        <b/>
        <sz val="10"/>
        <color theme="1"/>
        <rFont val="Calibri"/>
        <family val="2"/>
        <scheme val="minor"/>
      </rPr>
      <t>Kapitalflussrechnung</t>
    </r>
    <r>
      <rPr>
        <sz val="10"/>
        <color theme="1"/>
        <rFont val="Calibri"/>
        <family val="2"/>
        <scheme val="minor"/>
      </rPr>
      <t xml:space="preserve"> für den Betrieb durchgeführt.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rgb="FF0070C0"/>
        <rFont val="Calibri"/>
        <family val="2"/>
        <scheme val="minor"/>
      </rPr>
      <t>(10 Gesamtpunkte)</t>
    </r>
  </si>
  <si>
    <r>
      <t xml:space="preserve">Die </t>
    </r>
    <r>
      <rPr>
        <b/>
        <u/>
        <sz val="10"/>
        <color theme="1"/>
        <rFont val="Calibri"/>
        <family val="2"/>
        <scheme val="minor"/>
      </rPr>
      <t>Analyse der Finanzierungskraft</t>
    </r>
    <r>
      <rPr>
        <b/>
        <sz val="10"/>
        <color theme="1"/>
        <rFont val="Calibri"/>
        <family val="2"/>
        <scheme val="minor"/>
      </rPr>
      <t xml:space="preserve">: Cash-Flow. </t>
    </r>
    <r>
      <rPr>
        <sz val="10"/>
        <color theme="1"/>
        <rFont val="Calibri"/>
        <family val="2"/>
        <scheme val="minor"/>
      </rPr>
      <t xml:space="preserve">Im Rahmen der Liquiditätsanalyse wird der </t>
    </r>
    <r>
      <rPr>
        <b/>
        <sz val="10"/>
        <color theme="1"/>
        <rFont val="Calibri"/>
        <family val="2"/>
        <scheme val="minor"/>
      </rPr>
      <t>Cash-Flow</t>
    </r>
    <r>
      <rPr>
        <sz val="10"/>
        <color theme="1"/>
        <rFont val="Calibri"/>
        <family val="2"/>
        <scheme val="minor"/>
      </rPr>
      <t xml:space="preserve"> eines Betriebes ermittelt.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rgb="FF0070C0"/>
        <rFont val="Calibri"/>
        <family val="2"/>
        <scheme val="minor"/>
      </rPr>
      <t>(8 Gesamtpunkte)</t>
    </r>
  </si>
  <si>
    <r>
      <t xml:space="preserve">Die Analyse der </t>
    </r>
    <r>
      <rPr>
        <b/>
        <u/>
        <sz val="10"/>
        <color theme="1"/>
        <rFont val="Calibri"/>
        <family val="2"/>
        <scheme val="minor"/>
      </rPr>
      <t>Stabilität</t>
    </r>
    <r>
      <rPr>
        <b/>
        <sz val="10"/>
        <color theme="1"/>
        <rFont val="Calibri"/>
        <family val="2"/>
        <scheme val="minor"/>
      </rPr>
      <t xml:space="preserve">: Kapitaldienstgrenze. </t>
    </r>
    <r>
      <rPr>
        <sz val="10"/>
        <color theme="1"/>
        <rFont val="Calibri"/>
        <family val="2"/>
        <scheme val="minor"/>
      </rPr>
      <t xml:space="preserve">Im Rahmen der Stabilitätsanalyse wird die </t>
    </r>
    <r>
      <rPr>
        <b/>
        <sz val="10"/>
        <color theme="1"/>
        <rFont val="Calibri"/>
        <family val="2"/>
        <scheme val="minor"/>
      </rPr>
      <t>Kapitaldienstgrenze</t>
    </r>
    <r>
      <rPr>
        <sz val="10"/>
        <color theme="1"/>
        <rFont val="Calibri"/>
        <family val="2"/>
        <scheme val="minor"/>
      </rPr>
      <t xml:space="preserve"> eines Betriebes ermittelt.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rgb="FF0070C0"/>
        <rFont val="Calibri"/>
        <family val="2"/>
        <scheme val="minor"/>
      </rPr>
      <t>(10 Gesamtpunkte)</t>
    </r>
  </si>
  <si>
    <r>
      <t xml:space="preserve">Die Analyse der </t>
    </r>
    <r>
      <rPr>
        <b/>
        <u/>
        <sz val="10"/>
        <color theme="1"/>
        <rFont val="Calibri"/>
        <family val="2"/>
        <scheme val="minor"/>
      </rPr>
      <t>Stabilität</t>
    </r>
    <r>
      <rPr>
        <b/>
        <sz val="10"/>
        <color theme="1"/>
        <rFont val="Calibri"/>
        <family val="2"/>
        <scheme val="minor"/>
      </rPr>
      <t xml:space="preserve">: Eigenkapitalveränderung. </t>
    </r>
    <r>
      <rPr>
        <sz val="10"/>
        <color theme="1"/>
        <rFont val="Calibri"/>
        <family val="2"/>
        <scheme val="minor"/>
      </rPr>
      <t xml:space="preserve">Im Rahmen der Stabilitätsanalyse wird die </t>
    </r>
    <r>
      <rPr>
        <b/>
        <sz val="10"/>
        <color theme="1"/>
        <rFont val="Calibri"/>
        <family val="2"/>
        <scheme val="minor"/>
      </rPr>
      <t>Eigenkapitalveränderung</t>
    </r>
    <r>
      <rPr>
        <sz val="10"/>
        <color theme="1"/>
        <rFont val="Calibri"/>
        <family val="2"/>
        <scheme val="minor"/>
      </rPr>
      <t xml:space="preserve"> ermittelt.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rgb="FF0070C0"/>
        <rFont val="Calibri"/>
        <family val="2"/>
        <scheme val="minor"/>
      </rPr>
      <t>(9 Gesamtpunkte)</t>
    </r>
  </si>
  <si>
    <r>
      <t xml:space="preserve">Die Analyse der </t>
    </r>
    <r>
      <rPr>
        <b/>
        <u/>
        <sz val="10"/>
        <color theme="1"/>
        <rFont val="Calibri"/>
        <family val="2"/>
        <scheme val="minor"/>
      </rPr>
      <t>Stabilität</t>
    </r>
    <r>
      <rPr>
        <b/>
        <sz val="10"/>
        <color theme="1"/>
        <rFont val="Calibri"/>
        <family val="2"/>
        <scheme val="minor"/>
      </rPr>
      <t xml:space="preserve">: Veralterungsgrad. </t>
    </r>
    <r>
      <rPr>
        <sz val="10"/>
        <color theme="1"/>
        <rFont val="Calibri"/>
        <family val="2"/>
        <scheme val="minor"/>
      </rPr>
      <t xml:space="preserve">Im Rahmen der Stabilitätsanalyse wird der </t>
    </r>
    <r>
      <rPr>
        <b/>
        <sz val="10"/>
        <color theme="1"/>
        <rFont val="Calibri"/>
        <family val="2"/>
        <scheme val="minor"/>
      </rPr>
      <t>Veralterungsgrad von abnutzbarem Anlagevermögen</t>
    </r>
    <r>
      <rPr>
        <sz val="10"/>
        <color theme="1"/>
        <rFont val="Calibri"/>
        <family val="2"/>
        <scheme val="minor"/>
      </rPr>
      <t xml:space="preserve"> ermittelt.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rgb="FF0070C0"/>
        <rFont val="Calibri"/>
        <family val="2"/>
        <scheme val="minor"/>
      </rPr>
      <t>(4 Gesamtpunkte)</t>
    </r>
  </si>
  <si>
    <t xml:space="preserve"> sowie die</t>
  </si>
  <si>
    <t xml:space="preserve"> etabliert.</t>
  </si>
  <si>
    <t xml:space="preserve"> der betrieblich eingesetzten</t>
  </si>
  <si>
    <t xml:space="preserve"> und/oder</t>
  </si>
  <si>
    <t xml:space="preserve"> werden dürfen. Das heißt, die</t>
  </si>
  <si>
    <t xml:space="preserve"> ist.</t>
  </si>
  <si>
    <t>höher die Fremdkapitalbelastung</t>
  </si>
  <si>
    <t>Erweiterte Kompetenzen (EK1)</t>
  </si>
  <si>
    <t>Anzeigen!</t>
  </si>
  <si>
    <t>Version: 2023.11.30.009</t>
  </si>
  <si>
    <t>Anzahl Antworten:</t>
  </si>
  <si>
    <t>FMOD: Bilanz- und Erfolgsanalyse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</si>
</sst>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&quot;GK&quot;General&quot;:&quot;"/>
    <numFmt numFmtId="166" formatCode="&quot;EK&quot;General&quot;:&quot;"/>
  </numFmts>
  <fonts count="8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theme="1"/>
      <name val="Calibri Light"/>
      <family val="2"/>
    </font>
    <font>
      <i/>
      <sz val="14"/>
      <color rgb="FFC00000"/>
      <name val="Bradley Hand ITC"/>
      <family val="4"/>
    </font>
    <font>
      <sz val="8"/>
      <color theme="1"/>
      <name val="Calibri Light"/>
      <family val="2"/>
    </font>
    <font>
      <b/>
      <sz val="10"/>
      <color theme="1"/>
      <name val="Calibri"/>
      <family val="2"/>
    </font>
    <font>
      <b/>
      <sz val="10"/>
      <color theme="1"/>
      <name val="Calibri Light"/>
      <family val="2"/>
    </font>
    <font>
      <sz val="4"/>
      <color theme="1"/>
      <name val="Calibri Light"/>
      <family val="2"/>
    </font>
    <font>
      <sz val="7"/>
      <color theme="1"/>
      <name val="Calibri Light"/>
      <family val="2"/>
    </font>
    <font>
      <sz val="14"/>
      <color rgb="FFFFFFFF"/>
      <name val="Arial Black"/>
      <family val="2"/>
    </font>
    <font>
      <b/>
      <sz val="14"/>
      <color rgb="FFFFFFFF"/>
      <name val="Arial Black"/>
      <family val="2"/>
    </font>
    <font>
      <b/>
      <sz val="12"/>
      <color rgb="FF008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 Light"/>
      <family val="2"/>
      <scheme val="maj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FF"/>
      <name val="Calibri Light"/>
      <family val="2"/>
      <scheme val="major"/>
    </font>
    <font>
      <b/>
      <sz val="11"/>
      <color rgb="FF0000FF"/>
      <name val="Calibri"/>
      <family val="2"/>
      <scheme val="minor"/>
    </font>
    <font>
      <sz val="8"/>
      <color rgb="FFFF0000"/>
      <name val="Calibri Light"/>
      <family val="2"/>
      <scheme val="major"/>
    </font>
    <font>
      <b/>
      <sz val="10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rgb="FF008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rgb="FFFF0000"/>
      <name val="Calibri Light"/>
      <family val="2"/>
      <scheme val="major"/>
    </font>
    <font>
      <i/>
      <sz val="8"/>
      <color rgb="FF0000FF"/>
      <name val="Calibri Light"/>
      <family val="2"/>
      <scheme val="major"/>
    </font>
    <font>
      <sz val="12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name val="Calibri Light"/>
      <family val="2"/>
    </font>
    <font>
      <b/>
      <sz val="10"/>
      <color rgb="FF0070C0"/>
      <name val="Calibri Light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0"/>
      <color rgb="FFE26B0A"/>
      <name val="Calibri Light"/>
      <family val="2"/>
    </font>
    <font>
      <sz val="10"/>
      <color rgb="FF76933C"/>
      <name val="Calibri Light"/>
      <family val="2"/>
    </font>
    <font>
      <b/>
      <sz val="8"/>
      <color rgb="FFFF0000"/>
      <name val="Calibri"/>
      <family val="2"/>
      <scheme val="minor"/>
    </font>
    <font>
      <b/>
      <i/>
      <sz val="8"/>
      <color theme="0" tint="-4.9989318521683403E-2"/>
      <name val="Calibri"/>
      <family val="2"/>
      <scheme val="minor"/>
    </font>
    <font>
      <b/>
      <sz val="12"/>
      <color theme="1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6600"/>
      <name val="Calibri Light"/>
      <family val="2"/>
    </font>
    <font>
      <b/>
      <sz val="10"/>
      <color rgb="FFFF6600"/>
      <name val="Calibri"/>
      <family val="2"/>
    </font>
    <font>
      <b/>
      <sz val="10"/>
      <color rgb="FFFF6600"/>
      <name val="Calibri"/>
      <family val="2"/>
      <scheme val="minor"/>
    </font>
    <font>
      <b/>
      <sz val="10"/>
      <color rgb="FF92D050"/>
      <name val="Calibri Light"/>
      <family val="2"/>
    </font>
    <font>
      <sz val="10"/>
      <color rgb="FF92D050"/>
      <name val="Calibri Light"/>
      <family val="2"/>
    </font>
    <font>
      <b/>
      <sz val="10"/>
      <color rgb="FF92D050"/>
      <name val="Calibri"/>
      <family val="2"/>
    </font>
    <font>
      <b/>
      <sz val="10"/>
      <color rgb="FF92D05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8"/>
      <color rgb="FFFF0000"/>
      <name val="Calibri Light"/>
      <family val="2"/>
      <scheme val="major"/>
    </font>
    <font>
      <sz val="8"/>
      <name val="Calibri"/>
      <family val="2"/>
      <scheme val="minor"/>
    </font>
    <font>
      <sz val="10"/>
      <name val="Calibri Light"/>
      <family val="2"/>
    </font>
    <font>
      <sz val="8"/>
      <name val="Arial"/>
      <family val="2"/>
    </font>
    <font>
      <sz val="8"/>
      <color rgb="FFC00000"/>
      <name val="Arial"/>
      <family val="2"/>
    </font>
    <font>
      <sz val="8"/>
      <color rgb="FFE26B0A"/>
      <name val="Calibri"/>
      <family val="2"/>
      <scheme val="minor"/>
    </font>
    <font>
      <b/>
      <sz val="8"/>
      <name val="Calibri Light"/>
      <family val="2"/>
    </font>
    <font>
      <b/>
      <sz val="8"/>
      <color rgb="FFFF0000"/>
      <name val="Calibri Light"/>
      <family val="2"/>
    </font>
    <font>
      <sz val="8"/>
      <color rgb="FFFF0000"/>
      <name val="Calibri Light"/>
      <family val="2"/>
    </font>
    <font>
      <b/>
      <sz val="10"/>
      <color rgb="FFFF0000"/>
      <name val="Calibri Light"/>
      <family val="2"/>
    </font>
    <font>
      <b/>
      <sz val="12"/>
      <name val="Calibri"/>
      <family val="2"/>
      <scheme val="minor"/>
    </font>
    <font>
      <b/>
      <i/>
      <sz val="10"/>
      <color theme="0" tint="-4.9989318521683403E-2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rgb="FFC00000"/>
      <name val="Calibri"/>
      <family val="2"/>
    </font>
    <font>
      <b/>
      <sz val="12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0070C0"/>
      <name val="Calibri"/>
      <family val="2"/>
      <scheme val="minor"/>
    </font>
    <font>
      <sz val="8"/>
      <color rgb="FF0000FF"/>
      <name val="Calibri"/>
      <family val="2"/>
      <scheme val="minor"/>
    </font>
    <font>
      <sz val="8"/>
      <color rgb="FF0000FF"/>
      <name val="Calibri"/>
      <family val="2"/>
    </font>
    <font>
      <b/>
      <sz val="10"/>
      <color theme="0"/>
      <name val="Arial"/>
      <family val="2"/>
    </font>
    <font>
      <b/>
      <u val="double"/>
      <sz val="9"/>
      <color indexed="81"/>
      <name val="Segoe UI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indexed="17"/>
      <name val="Segoe UI"/>
      <family val="2"/>
    </font>
    <font>
      <b/>
      <sz val="9"/>
      <color indexed="10"/>
      <name val="Segoe UI"/>
      <family val="2"/>
    </font>
  </fonts>
  <fills count="17">
    <fill>
      <patternFill patternType="none"/>
    </fill>
    <fill>
      <patternFill patternType="gray125"/>
    </fill>
    <fill>
      <patternFill patternType="solid">
        <fgColor rgb="FFE26B0A"/>
        <bgColor indexed="64"/>
      </patternFill>
    </fill>
    <fill>
      <patternFill patternType="solid">
        <fgColor rgb="FFEFF6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theme="0"/>
      </right>
      <top/>
      <bottom style="hair">
        <color indexed="64"/>
      </bottom>
      <diagonal/>
    </border>
    <border>
      <left style="thick">
        <color theme="0"/>
      </left>
      <right style="thick">
        <color theme="0"/>
      </right>
      <top/>
      <bottom style="hair">
        <color indexed="64"/>
      </bottom>
      <diagonal/>
    </border>
    <border>
      <left style="thick">
        <color theme="0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theme="0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1" tint="4.9989318521683403E-2"/>
      </bottom>
      <diagonal/>
    </border>
    <border>
      <left/>
      <right/>
      <top/>
      <bottom style="thin">
        <color theme="1" tint="4.9989318521683403E-2"/>
      </bottom>
      <diagonal/>
    </border>
  </borders>
  <cellStyleXfs count="3">
    <xf numFmtId="0" fontId="0" fillId="0" borderId="0"/>
    <xf numFmtId="0" fontId="35" fillId="0" borderId="0"/>
    <xf numFmtId="0" fontId="31" fillId="0" borderId="0"/>
  </cellStyleXfs>
  <cellXfs count="270">
    <xf numFmtId="0" fontId="0" fillId="0" borderId="0" xfId="0"/>
    <xf numFmtId="0" fontId="5" fillId="0" borderId="0" xfId="0" applyFont="1" applyAlignment="1" applyProtection="1">
      <alignment horizontal="justify" vertical="top"/>
      <protection hidden="1"/>
    </xf>
    <xf numFmtId="0" fontId="14" fillId="2" borderId="0" xfId="0" applyFont="1" applyFill="1" applyAlignment="1" applyProtection="1">
      <alignment horizontal="left" vertical="center" indent="1"/>
      <protection hidden="1"/>
    </xf>
    <xf numFmtId="0" fontId="14" fillId="2" borderId="0" xfId="0" applyFont="1" applyFill="1" applyAlignment="1" applyProtection="1">
      <alignment horizontal="left" vertical="center" wrapText="1" indent="1"/>
      <protection hidden="1"/>
    </xf>
    <xf numFmtId="0" fontId="16" fillId="3" borderId="0" xfId="0" applyFont="1" applyFill="1" applyAlignment="1" applyProtection="1">
      <alignment vertical="center"/>
      <protection hidden="1"/>
    </xf>
    <xf numFmtId="0" fontId="17" fillId="4" borderId="0" xfId="0" applyFont="1" applyFill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164" fontId="17" fillId="4" borderId="0" xfId="0" applyNumberFormat="1" applyFont="1" applyFill="1" applyAlignment="1" applyProtection="1">
      <alignment horizontal="right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" fillId="5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9" fillId="6" borderId="1" xfId="0" applyFont="1" applyFill="1" applyBorder="1" applyAlignment="1" applyProtection="1">
      <alignment horizontal="center" vertical="center"/>
      <protection hidden="1"/>
    </xf>
    <xf numFmtId="0" fontId="0" fillId="0" borderId="0" xfId="0" quotePrefix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justify" vertical="top"/>
      <protection hidden="1"/>
    </xf>
    <xf numFmtId="0" fontId="15" fillId="2" borderId="0" xfId="0" applyFont="1" applyFill="1" applyAlignment="1" applyProtection="1">
      <alignment horizontal="center" vertical="center"/>
      <protection hidden="1"/>
    </xf>
    <xf numFmtId="0" fontId="14" fillId="7" borderId="0" xfId="0" applyFont="1" applyFill="1" applyAlignment="1" applyProtection="1">
      <alignment horizontal="left" vertical="center" indent="1"/>
      <protection hidden="1"/>
    </xf>
    <xf numFmtId="0" fontId="14" fillId="7" borderId="0" xfId="0" applyFont="1" applyFill="1" applyAlignment="1" applyProtection="1">
      <alignment horizontal="left" vertical="center" wrapText="1" indent="1"/>
      <protection hidden="1"/>
    </xf>
    <xf numFmtId="0" fontId="15" fillId="7" borderId="0" xfId="0" applyFont="1" applyFill="1" applyAlignment="1" applyProtection="1">
      <alignment horizontal="righ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2" fillId="8" borderId="0" xfId="0" applyFont="1" applyFill="1" applyAlignment="1" applyProtection="1">
      <alignment horizontal="center" vertical="center"/>
      <protection hidden="1"/>
    </xf>
    <xf numFmtId="0" fontId="22" fillId="8" borderId="0" xfId="0" quotePrefix="1" applyFont="1" applyFill="1" applyAlignment="1" applyProtection="1">
      <alignment vertical="center"/>
      <protection hidden="1"/>
    </xf>
    <xf numFmtId="0" fontId="24" fillId="9" borderId="1" xfId="0" applyFont="1" applyFill="1" applyBorder="1" applyAlignment="1" applyProtection="1">
      <alignment horizontal="center" vertical="center"/>
      <protection hidden="1"/>
    </xf>
    <xf numFmtId="0" fontId="22" fillId="5" borderId="0" xfId="0" applyFont="1" applyFill="1" applyAlignment="1" applyProtection="1">
      <alignment horizontal="center" vertical="center"/>
      <protection hidden="1"/>
    </xf>
    <xf numFmtId="0" fontId="22" fillId="5" borderId="0" xfId="0" quotePrefix="1" applyFont="1" applyFill="1" applyAlignment="1" applyProtection="1">
      <alignment vertical="center"/>
      <protection hidden="1"/>
    </xf>
    <xf numFmtId="0" fontId="25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right"/>
      <protection hidden="1"/>
    </xf>
    <xf numFmtId="0" fontId="26" fillId="8" borderId="0" xfId="0" applyFont="1" applyFill="1" applyAlignment="1" applyProtection="1">
      <alignment horizontal="justify" vertical="top"/>
      <protection hidden="1"/>
    </xf>
    <xf numFmtId="0" fontId="22" fillId="8" borderId="0" xfId="0" applyFont="1" applyFill="1" applyProtection="1">
      <protection hidden="1"/>
    </xf>
    <xf numFmtId="0" fontId="1" fillId="8" borderId="0" xfId="0" applyFont="1" applyFill="1" applyProtection="1">
      <protection hidden="1"/>
    </xf>
    <xf numFmtId="0" fontId="1" fillId="8" borderId="0" xfId="0" applyFont="1" applyFill="1" applyAlignment="1" applyProtection="1">
      <alignment horizontal="center" vertical="center"/>
      <protection hidden="1"/>
    </xf>
    <xf numFmtId="0" fontId="1" fillId="8" borderId="0" xfId="0" applyFont="1" applyFill="1" applyAlignment="1" applyProtection="1">
      <alignment horizontal="right"/>
      <protection hidden="1"/>
    </xf>
    <xf numFmtId="0" fontId="26" fillId="5" borderId="0" xfId="0" applyFont="1" applyFill="1" applyAlignment="1" applyProtection="1">
      <alignment horizontal="justify" vertical="top"/>
      <protection hidden="1"/>
    </xf>
    <xf numFmtId="0" fontId="22" fillId="5" borderId="0" xfId="0" applyFont="1" applyFill="1" applyProtection="1">
      <protection hidden="1"/>
    </xf>
    <xf numFmtId="0" fontId="1" fillId="5" borderId="0" xfId="0" applyFont="1" applyFill="1" applyProtection="1">
      <protection hidden="1"/>
    </xf>
    <xf numFmtId="0" fontId="1" fillId="5" borderId="0" xfId="0" applyFont="1" applyFill="1" applyAlignment="1" applyProtection="1">
      <alignment horizontal="right"/>
      <protection hidden="1"/>
    </xf>
    <xf numFmtId="0" fontId="21" fillId="0" borderId="0" xfId="0" applyFont="1" applyProtection="1">
      <protection hidden="1"/>
    </xf>
    <xf numFmtId="0" fontId="9" fillId="0" borderId="0" xfId="0" applyFont="1" applyAlignment="1" applyProtection="1">
      <alignment horizontal="justify" vertical="center"/>
      <protection hidden="1"/>
    </xf>
    <xf numFmtId="0" fontId="7" fillId="0" borderId="0" xfId="0" applyFont="1" applyAlignment="1" applyProtection="1">
      <alignment horizontal="justify" vertical="center" wrapText="1"/>
      <protection hidden="1"/>
    </xf>
    <xf numFmtId="0" fontId="7" fillId="0" borderId="0" xfId="0" applyFont="1" applyAlignment="1" applyProtection="1">
      <alignment horizontal="justify" vertical="center"/>
      <protection hidden="1"/>
    </xf>
    <xf numFmtId="0" fontId="10" fillId="0" borderId="0" xfId="0" applyFont="1" applyAlignment="1" applyProtection="1">
      <alignment horizontal="justify" vertical="center" wrapText="1"/>
      <protection hidden="1"/>
    </xf>
    <xf numFmtId="0" fontId="8" fillId="0" borderId="0" xfId="0" applyFont="1" applyBorder="1" applyAlignment="1" applyProtection="1">
      <alignment horizontal="justify" vertical="center" wrapText="1"/>
      <protection hidden="1"/>
    </xf>
    <xf numFmtId="0" fontId="20" fillId="0" borderId="0" xfId="0" applyFont="1" applyProtection="1"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justify" vertical="center"/>
      <protection hidden="1"/>
    </xf>
    <xf numFmtId="0" fontId="7" fillId="0" borderId="0" xfId="0" applyFont="1" applyBorder="1" applyAlignment="1" applyProtection="1">
      <alignment horizontal="justify" vertical="center" wrapText="1"/>
      <protection hidden="1"/>
    </xf>
    <xf numFmtId="0" fontId="13" fillId="0" borderId="0" xfId="0" applyFont="1" applyAlignment="1" applyProtection="1">
      <alignment horizontal="justify" vertical="center"/>
      <protection hidden="1"/>
    </xf>
    <xf numFmtId="0" fontId="7" fillId="0" borderId="0" xfId="0" applyFont="1" applyBorder="1" applyAlignment="1" applyProtection="1">
      <alignment horizontal="justify" vertical="center" wrapText="1"/>
      <protection hidden="1"/>
    </xf>
    <xf numFmtId="0" fontId="8" fillId="11" borderId="3" xfId="0" applyFont="1" applyFill="1" applyBorder="1" applyAlignment="1" applyProtection="1">
      <alignment vertical="center" wrapText="1"/>
      <protection locked="0"/>
    </xf>
    <xf numFmtId="0" fontId="28" fillId="3" borderId="0" xfId="0" applyFont="1" applyFill="1" applyAlignment="1" applyProtection="1">
      <alignment horizontal="right" vertical="center"/>
      <protection hidden="1"/>
    </xf>
    <xf numFmtId="0" fontId="8" fillId="12" borderId="3" xfId="0" applyFont="1" applyFill="1" applyBorder="1" applyAlignment="1" applyProtection="1">
      <alignment vertical="center" wrapText="1"/>
      <protection locked="0"/>
    </xf>
    <xf numFmtId="0" fontId="8" fillId="12" borderId="10" xfId="0" applyFont="1" applyFill="1" applyBorder="1" applyAlignment="1" applyProtection="1">
      <alignment horizontal="center" vertical="center" wrapText="1"/>
      <protection locked="0"/>
    </xf>
    <xf numFmtId="0" fontId="33" fillId="13" borderId="11" xfId="0" applyFont="1" applyFill="1" applyBorder="1" applyAlignment="1" applyProtection="1">
      <alignment horizontal="left" vertical="center"/>
      <protection hidden="1"/>
    </xf>
    <xf numFmtId="0" fontId="34" fillId="13" borderId="0" xfId="0" applyFont="1" applyFill="1" applyAlignment="1" applyProtection="1">
      <alignment horizontal="left" vertical="center"/>
      <protection hidden="1"/>
    </xf>
    <xf numFmtId="0" fontId="0" fillId="0" borderId="0" xfId="0" quotePrefix="1" applyAlignment="1" applyProtection="1">
      <alignment horizontal="center" vertical="center"/>
      <protection hidden="1"/>
    </xf>
    <xf numFmtId="0" fontId="19" fillId="6" borderId="13" xfId="0" applyFont="1" applyFill="1" applyBorder="1" applyAlignment="1" applyProtection="1">
      <alignment horizontal="center" vertical="center"/>
      <protection hidden="1"/>
    </xf>
    <xf numFmtId="0" fontId="0" fillId="0" borderId="14" xfId="0" quotePrefix="1" applyBorder="1" applyAlignment="1" applyProtection="1">
      <alignment horizontal="center" vertical="center"/>
      <protection hidden="1"/>
    </xf>
    <xf numFmtId="0" fontId="21" fillId="0" borderId="15" xfId="0" applyFont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31" fillId="0" borderId="0" xfId="2" applyProtection="1">
      <protection hidden="1"/>
    </xf>
    <xf numFmtId="0" fontId="37" fillId="0" borderId="0" xfId="2" applyFont="1" applyProtection="1">
      <protection hidden="1"/>
    </xf>
    <xf numFmtId="0" fontId="27" fillId="0" borderId="0" xfId="2" applyFont="1" applyProtection="1">
      <protection hidden="1"/>
    </xf>
    <xf numFmtId="0" fontId="38" fillId="0" borderId="0" xfId="2" applyFont="1" applyAlignment="1" applyProtection="1">
      <alignment vertical="top"/>
      <protection hidden="1"/>
    </xf>
    <xf numFmtId="0" fontId="39" fillId="0" borderId="0" xfId="2" applyFont="1" applyProtection="1">
      <protection hidden="1"/>
    </xf>
    <xf numFmtId="0" fontId="40" fillId="0" borderId="0" xfId="2" applyFont="1" applyAlignment="1" applyProtection="1">
      <alignment horizontal="right" vertical="top"/>
      <protection hidden="1"/>
    </xf>
    <xf numFmtId="0" fontId="4" fillId="0" borderId="0" xfId="2" applyFont="1" applyAlignment="1" applyProtection="1">
      <alignment horizontal="left" vertical="top"/>
      <protection hidden="1"/>
    </xf>
    <xf numFmtId="0" fontId="11" fillId="0" borderId="0" xfId="2" applyFont="1" applyAlignment="1" applyProtection="1">
      <alignment vertical="center"/>
      <protection hidden="1"/>
    </xf>
    <xf numFmtId="0" fontId="7" fillId="0" borderId="0" xfId="2" applyFont="1" applyAlignment="1" applyProtection="1">
      <alignment vertical="center"/>
      <protection hidden="1"/>
    </xf>
    <xf numFmtId="0" fontId="41" fillId="0" borderId="0" xfId="2" applyFont="1" applyAlignment="1" applyProtection="1">
      <alignment horizontal="right" vertical="center" indent="1"/>
      <protection hidden="1"/>
    </xf>
    <xf numFmtId="0" fontId="7" fillId="0" borderId="0" xfId="2" applyFont="1" applyAlignment="1" applyProtection="1">
      <alignment horizontal="center" vertical="center"/>
      <protection hidden="1"/>
    </xf>
    <xf numFmtId="0" fontId="41" fillId="0" borderId="0" xfId="2" applyFont="1" applyAlignment="1" applyProtection="1">
      <alignment vertical="center"/>
      <protection hidden="1"/>
    </xf>
    <xf numFmtId="0" fontId="20" fillId="0" borderId="0" xfId="1" applyFont="1" applyAlignment="1" applyProtection="1">
      <alignment vertical="center"/>
      <protection hidden="1"/>
    </xf>
    <xf numFmtId="2" fontId="42" fillId="0" borderId="0" xfId="2" applyNumberFormat="1" applyFont="1" applyAlignment="1" applyProtection="1">
      <alignment horizontal="right" vertical="center"/>
      <protection hidden="1"/>
    </xf>
    <xf numFmtId="0" fontId="42" fillId="0" borderId="0" xfId="2" applyFont="1" applyAlignment="1" applyProtection="1">
      <alignment vertical="center"/>
      <protection hidden="1"/>
    </xf>
    <xf numFmtId="0" fontId="43" fillId="0" borderId="0" xfId="2" applyFont="1" applyAlignment="1" applyProtection="1">
      <alignment vertical="center"/>
      <protection hidden="1"/>
    </xf>
    <xf numFmtId="0" fontId="10" fillId="0" borderId="0" xfId="2" applyFont="1" applyAlignment="1" applyProtection="1">
      <alignment horizontal="center" vertical="center"/>
      <protection hidden="1"/>
    </xf>
    <xf numFmtId="0" fontId="41" fillId="0" borderId="0" xfId="2" quotePrefix="1" applyFont="1" applyAlignment="1" applyProtection="1">
      <alignment horizontal="center" vertical="center"/>
      <protection hidden="1"/>
    </xf>
    <xf numFmtId="0" fontId="35" fillId="0" borderId="0" xfId="1" applyProtection="1">
      <protection hidden="1"/>
    </xf>
    <xf numFmtId="0" fontId="49" fillId="0" borderId="0" xfId="2" applyFont="1" applyProtection="1">
      <protection hidden="1"/>
    </xf>
    <xf numFmtId="0" fontId="50" fillId="0" borderId="0" xfId="2" applyFont="1" applyAlignment="1" applyProtection="1">
      <alignment vertical="center"/>
      <protection hidden="1"/>
    </xf>
    <xf numFmtId="0" fontId="7" fillId="0" borderId="0" xfId="2" applyFont="1" applyProtection="1">
      <protection hidden="1"/>
    </xf>
    <xf numFmtId="0" fontId="7" fillId="0" borderId="0" xfId="1" applyFont="1" applyAlignment="1" applyProtection="1">
      <alignment horizontal="right" vertical="center"/>
      <protection hidden="1"/>
    </xf>
    <xf numFmtId="0" fontId="5" fillId="0" borderId="19" xfId="2" applyFont="1" applyBorder="1" applyAlignment="1" applyProtection="1">
      <alignment vertical="top" wrapText="1"/>
      <protection hidden="1"/>
    </xf>
    <xf numFmtId="0" fontId="5" fillId="0" borderId="20" xfId="2" applyFont="1" applyBorder="1" applyAlignment="1" applyProtection="1">
      <alignment vertical="top" wrapText="1"/>
      <protection hidden="1"/>
    </xf>
    <xf numFmtId="0" fontId="10" fillId="0" borderId="0" xfId="2" applyFont="1" applyAlignment="1" applyProtection="1">
      <alignment vertical="center"/>
      <protection hidden="1"/>
    </xf>
    <xf numFmtId="0" fontId="52" fillId="0" borderId="21" xfId="2" applyFont="1" applyBorder="1" applyAlignment="1" applyProtection="1">
      <alignment vertical="top"/>
      <protection hidden="1"/>
    </xf>
    <xf numFmtId="0" fontId="5" fillId="0" borderId="0" xfId="2" applyFont="1" applyAlignment="1" applyProtection="1">
      <alignment vertical="top" wrapText="1"/>
      <protection hidden="1"/>
    </xf>
    <xf numFmtId="0" fontId="5" fillId="0" borderId="22" xfId="2" applyFont="1" applyBorder="1" applyAlignment="1" applyProtection="1">
      <alignment vertical="top" wrapText="1"/>
      <protection hidden="1"/>
    </xf>
    <xf numFmtId="165" fontId="53" fillId="0" borderId="0" xfId="2" applyNumberFormat="1" applyFont="1" applyAlignment="1" applyProtection="1">
      <alignment horizontal="left" vertical="center"/>
      <protection hidden="1"/>
    </xf>
    <xf numFmtId="0" fontId="54" fillId="0" borderId="10" xfId="2" applyFont="1" applyBorder="1" applyAlignment="1" applyProtection="1">
      <alignment horizontal="center" vertical="center"/>
      <protection hidden="1"/>
    </xf>
    <xf numFmtId="0" fontId="53" fillId="0" borderId="0" xfId="2" quotePrefix="1" applyFont="1" applyAlignment="1" applyProtection="1">
      <alignment horizontal="center" vertical="center"/>
      <protection hidden="1"/>
    </xf>
    <xf numFmtId="0" fontId="53" fillId="0" borderId="10" xfId="2" applyFont="1" applyBorder="1" applyAlignment="1" applyProtection="1">
      <alignment horizontal="center" vertical="center"/>
      <protection hidden="1"/>
    </xf>
    <xf numFmtId="0" fontId="55" fillId="0" borderId="21" xfId="2" applyFont="1" applyBorder="1" applyAlignment="1" applyProtection="1">
      <alignment horizontal="left" vertical="center" indent="2"/>
      <protection hidden="1"/>
    </xf>
    <xf numFmtId="166" fontId="56" fillId="0" borderId="0" xfId="2" applyNumberFormat="1" applyFont="1" applyAlignment="1" applyProtection="1">
      <alignment horizontal="left" vertical="center"/>
      <protection hidden="1"/>
    </xf>
    <xf numFmtId="0" fontId="57" fillId="0" borderId="0" xfId="2" applyFont="1" applyAlignment="1" applyProtection="1">
      <alignment vertical="center"/>
      <protection hidden="1"/>
    </xf>
    <xf numFmtId="0" fontId="58" fillId="0" borderId="10" xfId="2" applyFont="1" applyBorder="1" applyAlignment="1" applyProtection="1">
      <alignment horizontal="center" vertical="center"/>
      <protection hidden="1"/>
    </xf>
    <xf numFmtId="0" fontId="56" fillId="0" borderId="0" xfId="2" quotePrefix="1" applyFont="1" applyAlignment="1" applyProtection="1">
      <alignment horizontal="center" vertical="center"/>
      <protection hidden="1"/>
    </xf>
    <xf numFmtId="0" fontId="56" fillId="0" borderId="10" xfId="2" applyFont="1" applyBorder="1" applyAlignment="1" applyProtection="1">
      <alignment horizontal="center" vertical="center"/>
      <protection hidden="1"/>
    </xf>
    <xf numFmtId="0" fontId="59" fillId="0" borderId="21" xfId="2" applyFont="1" applyBorder="1" applyAlignment="1" applyProtection="1">
      <alignment horizontal="left" vertical="center" indent="2"/>
      <protection hidden="1"/>
    </xf>
    <xf numFmtId="166" fontId="56" fillId="0" borderId="1" xfId="2" applyNumberFormat="1" applyFont="1" applyBorder="1" applyAlignment="1" applyProtection="1">
      <alignment horizontal="left" vertical="center"/>
      <protection hidden="1"/>
    </xf>
    <xf numFmtId="0" fontId="57" fillId="0" borderId="1" xfId="2" applyFont="1" applyBorder="1" applyAlignment="1" applyProtection="1">
      <alignment vertical="center"/>
      <protection hidden="1"/>
    </xf>
    <xf numFmtId="0" fontId="58" fillId="0" borderId="23" xfId="2" applyFont="1" applyBorder="1" applyAlignment="1" applyProtection="1">
      <alignment horizontal="center" vertical="center"/>
      <protection hidden="1"/>
    </xf>
    <xf numFmtId="0" fontId="56" fillId="0" borderId="1" xfId="2" quotePrefix="1" applyFont="1" applyBorder="1" applyAlignment="1" applyProtection="1">
      <alignment horizontal="center" vertical="center"/>
      <protection hidden="1"/>
    </xf>
    <xf numFmtId="0" fontId="56" fillId="0" borderId="23" xfId="2" applyFont="1" applyBorder="1" applyAlignment="1" applyProtection="1">
      <alignment horizontal="center" vertical="center"/>
      <protection hidden="1"/>
    </xf>
    <xf numFmtId="0" fontId="52" fillId="0" borderId="22" xfId="2" applyFont="1" applyBorder="1" applyAlignment="1" applyProtection="1">
      <alignment vertical="top" wrapText="1"/>
      <protection hidden="1"/>
    </xf>
    <xf numFmtId="0" fontId="51" fillId="0" borderId="21" xfId="2" applyFont="1" applyBorder="1" applyAlignment="1" applyProtection="1">
      <alignment vertical="center"/>
      <protection hidden="1"/>
    </xf>
    <xf numFmtId="0" fontId="51" fillId="0" borderId="0" xfId="2" applyFont="1" applyAlignment="1" applyProtection="1">
      <alignment vertical="center"/>
      <protection hidden="1"/>
    </xf>
    <xf numFmtId="0" fontId="52" fillId="0" borderId="21" xfId="2" applyFont="1" applyBorder="1" applyAlignment="1" applyProtection="1">
      <alignment vertical="top" wrapText="1"/>
      <protection hidden="1"/>
    </xf>
    <xf numFmtId="0" fontId="52" fillId="0" borderId="0" xfId="2" applyFont="1" applyAlignment="1" applyProtection="1">
      <alignment vertical="top" wrapText="1"/>
      <protection hidden="1"/>
    </xf>
    <xf numFmtId="0" fontId="52" fillId="0" borderId="21" xfId="2" applyFont="1" applyBorder="1" applyAlignment="1" applyProtection="1">
      <alignment vertical="center"/>
      <protection hidden="1"/>
    </xf>
    <xf numFmtId="0" fontId="60" fillId="0" borderId="24" xfId="2" applyFont="1" applyBorder="1" applyAlignment="1" applyProtection="1">
      <alignment vertical="top"/>
      <protection hidden="1"/>
    </xf>
    <xf numFmtId="0" fontId="5" fillId="0" borderId="3" xfId="2" applyFont="1" applyBorder="1" applyAlignment="1" applyProtection="1">
      <alignment vertical="top" wrapText="1"/>
      <protection hidden="1"/>
    </xf>
    <xf numFmtId="0" fontId="5" fillId="0" borderId="25" xfId="2" applyFont="1" applyBorder="1" applyAlignment="1" applyProtection="1">
      <alignment vertical="top" wrapText="1"/>
      <protection hidden="1"/>
    </xf>
    <xf numFmtId="0" fontId="48" fillId="0" borderId="0" xfId="2" applyFont="1" applyAlignment="1" applyProtection="1">
      <alignment vertical="top"/>
      <protection hidden="1"/>
    </xf>
    <xf numFmtId="0" fontId="25" fillId="0" borderId="0" xfId="2" applyFont="1" applyAlignment="1" applyProtection="1">
      <alignment vertical="center"/>
      <protection hidden="1"/>
    </xf>
    <xf numFmtId="0" fontId="25" fillId="0" borderId="0" xfId="2" applyFont="1" applyAlignment="1" applyProtection="1">
      <alignment vertical="top"/>
      <protection hidden="1"/>
    </xf>
    <xf numFmtId="0" fontId="61" fillId="0" borderId="0" xfId="2" applyFont="1" applyProtection="1">
      <protection hidden="1"/>
    </xf>
    <xf numFmtId="0" fontId="4" fillId="0" borderId="0" xfId="2" applyFont="1" applyAlignment="1" applyProtection="1">
      <alignment horizontal="right" vertical="top"/>
      <protection hidden="1"/>
    </xf>
    <xf numFmtId="0" fontId="27" fillId="4" borderId="12" xfId="2" applyFont="1" applyFill="1" applyBorder="1" applyAlignment="1" applyProtection="1">
      <alignment horizontal="center" vertical="center"/>
      <protection hidden="1"/>
    </xf>
    <xf numFmtId="0" fontId="27" fillId="0" borderId="0" xfId="2" applyFont="1" applyAlignment="1" applyProtection="1">
      <alignment horizontal="right"/>
      <protection hidden="1"/>
    </xf>
    <xf numFmtId="164" fontId="36" fillId="14" borderId="16" xfId="1" applyNumberFormat="1" applyFont="1" applyFill="1" applyBorder="1" applyAlignment="1">
      <alignment horizontal="center" vertical="center"/>
    </xf>
    <xf numFmtId="0" fontId="48" fillId="0" borderId="2" xfId="0" applyFont="1" applyBorder="1" applyProtection="1">
      <protection hidden="1"/>
    </xf>
    <xf numFmtId="0" fontId="43" fillId="10" borderId="0" xfId="0" applyFont="1" applyFill="1" applyAlignment="1" applyProtection="1">
      <alignment horizontal="center" vertical="center"/>
      <protection hidden="1"/>
    </xf>
    <xf numFmtId="0" fontId="43" fillId="0" borderId="0" xfId="0" applyFont="1" applyFill="1" applyAlignment="1" applyProtection="1">
      <alignment vertical="center"/>
      <protection hidden="1"/>
    </xf>
    <xf numFmtId="0" fontId="43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64" fillId="0" borderId="0" xfId="0" applyFont="1" applyAlignment="1" applyProtection="1">
      <alignment horizontal="center"/>
      <protection hidden="1"/>
    </xf>
    <xf numFmtId="1" fontId="64" fillId="0" borderId="0" xfId="0" applyNumberFormat="1" applyFont="1" applyAlignment="1" applyProtection="1">
      <alignment horizontal="center"/>
      <protection hidden="1"/>
    </xf>
    <xf numFmtId="0" fontId="43" fillId="0" borderId="0" xfId="2" applyFont="1" applyAlignment="1" applyProtection="1">
      <alignment horizontal="center"/>
      <protection hidden="1"/>
    </xf>
    <xf numFmtId="0" fontId="66" fillId="0" borderId="0" xfId="0" applyFont="1" applyFill="1" applyAlignment="1" applyProtection="1">
      <alignment vertical="center"/>
      <protection hidden="1"/>
    </xf>
    <xf numFmtId="0" fontId="67" fillId="0" borderId="0" xfId="2" applyFont="1" applyAlignment="1" applyProtection="1">
      <alignment horizontal="right" vertical="center" indent="1"/>
      <protection hidden="1"/>
    </xf>
    <xf numFmtId="0" fontId="9" fillId="0" borderId="0" xfId="2" applyFont="1" applyAlignment="1" applyProtection="1">
      <alignment horizontal="center" vertical="center"/>
      <protection hidden="1"/>
    </xf>
    <xf numFmtId="2" fontId="9" fillId="0" borderId="0" xfId="2" applyNumberFormat="1" applyFont="1" applyAlignment="1" applyProtection="1">
      <alignment horizontal="right" vertical="center"/>
      <protection hidden="1"/>
    </xf>
    <xf numFmtId="0" fontId="68" fillId="0" borderId="0" xfId="2" applyFont="1" applyAlignment="1" applyProtection="1">
      <alignment horizontal="right" vertical="center" indent="1"/>
      <protection hidden="1"/>
    </xf>
    <xf numFmtId="0" fontId="69" fillId="0" borderId="0" xfId="2" applyFont="1" applyAlignment="1" applyProtection="1">
      <alignment horizontal="right" vertical="center"/>
      <protection hidden="1"/>
    </xf>
    <xf numFmtId="2" fontId="68" fillId="0" borderId="0" xfId="2" applyNumberFormat="1" applyFont="1" applyAlignment="1" applyProtection="1">
      <alignment horizontal="right" vertical="center"/>
      <protection hidden="1"/>
    </xf>
    <xf numFmtId="0" fontId="70" fillId="0" borderId="0" xfId="2" applyFont="1" applyAlignment="1" applyProtection="1">
      <alignment vertical="center"/>
      <protection hidden="1"/>
    </xf>
    <xf numFmtId="0" fontId="68" fillId="0" borderId="0" xfId="2" applyFont="1" applyAlignment="1" applyProtection="1">
      <alignment horizontal="right" vertical="center"/>
      <protection hidden="1"/>
    </xf>
    <xf numFmtId="0" fontId="71" fillId="0" borderId="18" xfId="2" applyFont="1" applyBorder="1" applyAlignment="1" applyProtection="1">
      <alignment vertical="center"/>
      <protection hidden="1"/>
    </xf>
    <xf numFmtId="0" fontId="2" fillId="0" borderId="0" xfId="2" applyFont="1" applyAlignment="1" applyProtection="1">
      <alignment vertical="center"/>
      <protection hidden="1"/>
    </xf>
    <xf numFmtId="0" fontId="5" fillId="0" borderId="0" xfId="2" applyFont="1" applyAlignment="1" applyProtection="1">
      <alignment vertical="center"/>
      <protection hidden="1"/>
    </xf>
    <xf numFmtId="0" fontId="5" fillId="0" borderId="17" xfId="2" applyFont="1" applyBorder="1" applyAlignment="1" applyProtection="1">
      <alignment horizontal="center" vertical="center"/>
      <protection hidden="1"/>
    </xf>
    <xf numFmtId="9" fontId="52" fillId="0" borderId="17" xfId="1" applyNumberFormat="1" applyFont="1" applyBorder="1" applyAlignment="1" applyProtection="1">
      <alignment horizontal="center" vertical="center"/>
      <protection hidden="1"/>
    </xf>
    <xf numFmtId="0" fontId="2" fillId="0" borderId="17" xfId="2" applyFont="1" applyBorder="1" applyAlignment="1" applyProtection="1">
      <alignment horizontal="center" vertical="center"/>
      <protection hidden="1"/>
    </xf>
    <xf numFmtId="0" fontId="5" fillId="0" borderId="0" xfId="2" applyFont="1" applyProtection="1">
      <protection hidden="1"/>
    </xf>
    <xf numFmtId="0" fontId="72" fillId="0" borderId="0" xfId="2" applyFont="1" applyAlignment="1" applyProtection="1">
      <alignment vertical="center"/>
      <protection hidden="1"/>
    </xf>
    <xf numFmtId="0" fontId="40" fillId="0" borderId="17" xfId="2" applyFont="1" applyBorder="1" applyAlignment="1" applyProtection="1">
      <alignment horizontal="center" vertical="center"/>
      <protection hidden="1"/>
    </xf>
    <xf numFmtId="0" fontId="50" fillId="0" borderId="27" xfId="2" applyFont="1" applyBorder="1" applyAlignment="1" applyProtection="1">
      <alignment vertical="center"/>
      <protection hidden="1"/>
    </xf>
    <xf numFmtId="0" fontId="11" fillId="0" borderId="27" xfId="2" applyFont="1" applyBorder="1" applyAlignment="1" applyProtection="1">
      <alignment vertical="center"/>
      <protection hidden="1"/>
    </xf>
    <xf numFmtId="0" fontId="7" fillId="0" borderId="27" xfId="2" applyFont="1" applyBorder="1" applyAlignment="1" applyProtection="1">
      <alignment vertical="center"/>
      <protection hidden="1"/>
    </xf>
    <xf numFmtId="0" fontId="50" fillId="0" borderId="27" xfId="2" applyFont="1" applyBorder="1" applyAlignment="1" applyProtection="1">
      <alignment horizontal="center" vertical="center"/>
      <protection hidden="1"/>
    </xf>
    <xf numFmtId="0" fontId="41" fillId="0" borderId="27" xfId="2" quotePrefix="1" applyFont="1" applyBorder="1" applyAlignment="1" applyProtection="1">
      <alignment horizontal="center" vertical="center"/>
      <protection hidden="1"/>
    </xf>
    <xf numFmtId="0" fontId="45" fillId="0" borderId="27" xfId="2" applyFont="1" applyBorder="1" applyAlignment="1" applyProtection="1">
      <alignment horizontal="center" vertical="center"/>
      <protection hidden="1"/>
    </xf>
    <xf numFmtId="0" fontId="73" fillId="0" borderId="0" xfId="2" applyFont="1" applyBorder="1" applyAlignment="1" applyProtection="1">
      <alignment horizontal="center" vertical="center"/>
      <protection hidden="1"/>
    </xf>
    <xf numFmtId="0" fontId="5" fillId="0" borderId="0" xfId="0" applyFont="1"/>
    <xf numFmtId="9" fontId="2" fillId="0" borderId="17" xfId="2" applyNumberFormat="1" applyFont="1" applyBorder="1" applyAlignment="1" applyProtection="1">
      <alignment horizontal="center" vertical="center"/>
      <protection hidden="1"/>
    </xf>
    <xf numFmtId="0" fontId="5" fillId="0" borderId="7" xfId="2" applyFont="1" applyBorder="1" applyAlignment="1" applyProtection="1">
      <alignment vertical="center"/>
      <protection hidden="1"/>
    </xf>
    <xf numFmtId="0" fontId="5" fillId="0" borderId="7" xfId="2" applyFont="1" applyBorder="1" applyAlignment="1" applyProtection="1">
      <alignment horizontal="center" vertical="center"/>
      <protection hidden="1"/>
    </xf>
    <xf numFmtId="0" fontId="40" fillId="0" borderId="0" xfId="2" applyFont="1" applyAlignment="1" applyProtection="1">
      <alignment vertical="center"/>
      <protection hidden="1"/>
    </xf>
    <xf numFmtId="0" fontId="74" fillId="0" borderId="0" xfId="2" applyFont="1" applyAlignment="1" applyProtection="1">
      <alignment horizontal="right" vertical="center"/>
      <protection hidden="1"/>
    </xf>
    <xf numFmtId="0" fontId="5" fillId="0" borderId="0" xfId="2" applyFont="1" applyAlignment="1" applyProtection="1">
      <alignment horizontal="left" vertical="center"/>
      <protection hidden="1"/>
    </xf>
    <xf numFmtId="0" fontId="5" fillId="0" borderId="0" xfId="2" applyFont="1" applyFill="1" applyAlignment="1" applyProtection="1">
      <alignment vertical="center"/>
      <protection hidden="1"/>
    </xf>
    <xf numFmtId="0" fontId="2" fillId="0" borderId="0" xfId="2" applyFont="1" applyAlignment="1" applyProtection="1">
      <alignment horizontal="center" vertical="center"/>
      <protection hidden="1"/>
    </xf>
    <xf numFmtId="0" fontId="2" fillId="0" borderId="0" xfId="1" applyFont="1" applyAlignment="1" applyProtection="1">
      <alignment horizontal="center" vertical="center"/>
      <protection hidden="1"/>
    </xf>
    <xf numFmtId="0" fontId="74" fillId="0" borderId="7" xfId="2" applyFont="1" applyFill="1" applyBorder="1" applyAlignment="1" applyProtection="1">
      <alignment horizontal="right" vertical="center"/>
      <protection hidden="1"/>
    </xf>
    <xf numFmtId="0" fontId="5" fillId="0" borderId="7" xfId="2" applyFont="1" applyFill="1" applyBorder="1" applyAlignment="1" applyProtection="1">
      <alignment horizontal="center" vertical="center"/>
      <protection hidden="1"/>
    </xf>
    <xf numFmtId="0" fontId="5" fillId="0" borderId="7" xfId="2" applyFont="1" applyFill="1" applyBorder="1" applyAlignment="1" applyProtection="1">
      <alignment vertical="center"/>
      <protection hidden="1"/>
    </xf>
    <xf numFmtId="0" fontId="51" fillId="0" borderId="17" xfId="1" applyFont="1" applyBorder="1" applyAlignment="1" applyProtection="1">
      <alignment horizontal="center" vertical="center"/>
      <protection hidden="1"/>
    </xf>
    <xf numFmtId="0" fontId="74" fillId="0" borderId="0" xfId="2" applyFont="1" applyFill="1" applyAlignment="1" applyProtection="1">
      <alignment horizontal="right" vertical="center"/>
      <protection hidden="1"/>
    </xf>
    <xf numFmtId="0" fontId="5" fillId="0" borderId="0" xfId="2" applyFont="1" applyFill="1" applyAlignment="1" applyProtection="1">
      <alignment horizontal="center" vertical="center"/>
      <protection hidden="1"/>
    </xf>
    <xf numFmtId="0" fontId="72" fillId="0" borderId="0" xfId="2" applyFont="1" applyProtection="1">
      <protection hidden="1"/>
    </xf>
    <xf numFmtId="0" fontId="5" fillId="0" borderId="26" xfId="2" applyFont="1" applyBorder="1" applyAlignment="1" applyProtection="1">
      <alignment vertical="center"/>
      <protection hidden="1"/>
    </xf>
    <xf numFmtId="0" fontId="5" fillId="0" borderId="26" xfId="2" applyFont="1" applyBorder="1" applyAlignment="1" applyProtection="1">
      <alignment horizontal="center" vertical="center"/>
      <protection hidden="1"/>
    </xf>
    <xf numFmtId="0" fontId="75" fillId="0" borderId="0" xfId="2" applyFont="1" applyAlignment="1" applyProtection="1">
      <alignment vertical="center"/>
      <protection hidden="1"/>
    </xf>
    <xf numFmtId="0" fontId="27" fillId="0" borderId="0" xfId="1" applyFont="1" applyAlignment="1" applyProtection="1">
      <alignment vertical="center"/>
      <protection hidden="1"/>
    </xf>
    <xf numFmtId="0" fontId="76" fillId="0" borderId="0" xfId="2" applyFont="1" applyAlignment="1" applyProtection="1">
      <alignment vertical="center"/>
      <protection hidden="1"/>
    </xf>
    <xf numFmtId="9" fontId="27" fillId="4" borderId="12" xfId="1" applyNumberFormat="1" applyFont="1" applyFill="1" applyBorder="1" applyAlignment="1" applyProtection="1">
      <alignment horizontal="center" vertical="center"/>
      <protection locked="0"/>
    </xf>
    <xf numFmtId="0" fontId="27" fillId="0" borderId="0" xfId="2" applyFont="1" applyAlignment="1" applyProtection="1">
      <alignment vertical="center"/>
      <protection hidden="1"/>
    </xf>
    <xf numFmtId="0" fontId="44" fillId="15" borderId="1" xfId="2" applyFont="1" applyFill="1" applyBorder="1" applyAlignment="1" applyProtection="1">
      <alignment vertical="center"/>
      <protection hidden="1"/>
    </xf>
    <xf numFmtId="0" fontId="45" fillId="15" borderId="1" xfId="2" applyFont="1" applyFill="1" applyBorder="1" applyAlignment="1" applyProtection="1">
      <alignment vertical="center"/>
      <protection hidden="1"/>
    </xf>
    <xf numFmtId="0" fontId="11" fillId="15" borderId="1" xfId="2" applyFont="1" applyFill="1" applyBorder="1" applyAlignment="1" applyProtection="1">
      <alignment horizontal="center" vertical="center"/>
      <protection hidden="1"/>
    </xf>
    <xf numFmtId="0" fontId="7" fillId="0" borderId="27" xfId="2" applyFont="1" applyBorder="1" applyProtection="1">
      <protection hidden="1"/>
    </xf>
    <xf numFmtId="0" fontId="7" fillId="0" borderId="28" xfId="2" applyFont="1" applyBorder="1" applyAlignment="1" applyProtection="1">
      <alignment vertical="top"/>
      <protection hidden="1"/>
    </xf>
    <xf numFmtId="0" fontId="7" fillId="0" borderId="28" xfId="2" applyFont="1" applyBorder="1" applyAlignment="1" applyProtection="1">
      <alignment vertical="top" wrapText="1"/>
      <protection hidden="1"/>
    </xf>
    <xf numFmtId="0" fontId="10" fillId="0" borderId="28" xfId="2" applyFont="1" applyBorder="1" applyAlignment="1" applyProtection="1">
      <alignment horizontal="center" vertical="top"/>
      <protection hidden="1"/>
    </xf>
    <xf numFmtId="0" fontId="63" fillId="0" borderId="28" xfId="2" quotePrefix="1" applyFont="1" applyBorder="1" applyAlignment="1" applyProtection="1">
      <alignment horizontal="center" vertical="top"/>
      <protection hidden="1"/>
    </xf>
    <xf numFmtId="0" fontId="7" fillId="0" borderId="28" xfId="2" applyFont="1" applyBorder="1" applyAlignment="1" applyProtection="1">
      <alignment horizontal="center" vertical="top"/>
      <protection hidden="1"/>
    </xf>
    <xf numFmtId="0" fontId="46" fillId="0" borderId="28" xfId="2" applyFont="1" applyBorder="1" applyAlignment="1" applyProtection="1">
      <alignment horizontal="left" vertical="top"/>
      <protection hidden="1"/>
    </xf>
    <xf numFmtId="0" fontId="7" fillId="0" borderId="29" xfId="2" applyFont="1" applyBorder="1" applyAlignment="1" applyProtection="1">
      <alignment vertical="top"/>
      <protection hidden="1"/>
    </xf>
    <xf numFmtId="0" fontId="7" fillId="0" borderId="29" xfId="2" applyFont="1" applyBorder="1" applyAlignment="1" applyProtection="1">
      <alignment vertical="top" wrapText="1"/>
      <protection hidden="1"/>
    </xf>
    <xf numFmtId="0" fontId="10" fillId="0" borderId="29" xfId="2" applyFont="1" applyBorder="1" applyAlignment="1" applyProtection="1">
      <alignment horizontal="center" vertical="top"/>
      <protection hidden="1"/>
    </xf>
    <xf numFmtId="0" fontId="63" fillId="0" borderId="29" xfId="2" quotePrefix="1" applyFont="1" applyBorder="1" applyAlignment="1" applyProtection="1">
      <alignment horizontal="center" vertical="top"/>
      <protection hidden="1"/>
    </xf>
    <xf numFmtId="0" fontId="7" fillId="0" borderId="29" xfId="2" applyFont="1" applyBorder="1" applyAlignment="1" applyProtection="1">
      <alignment horizontal="center" vertical="top"/>
      <protection hidden="1"/>
    </xf>
    <xf numFmtId="0" fontId="46" fillId="0" borderId="29" xfId="2" applyFont="1" applyBorder="1" applyAlignment="1" applyProtection="1">
      <alignment horizontal="left" vertical="top"/>
      <protection hidden="1"/>
    </xf>
    <xf numFmtId="0" fontId="47" fillId="0" borderId="29" xfId="2" applyFont="1" applyBorder="1" applyAlignment="1" applyProtection="1">
      <alignment horizontal="left" vertical="top"/>
      <protection hidden="1"/>
    </xf>
    <xf numFmtId="0" fontId="7" fillId="0" borderId="30" xfId="2" applyFont="1" applyBorder="1" applyAlignment="1" applyProtection="1">
      <alignment vertical="top"/>
      <protection hidden="1"/>
    </xf>
    <xf numFmtId="0" fontId="7" fillId="0" borderId="30" xfId="2" applyFont="1" applyBorder="1" applyAlignment="1" applyProtection="1">
      <alignment vertical="top" wrapText="1"/>
      <protection hidden="1"/>
    </xf>
    <xf numFmtId="0" fontId="10" fillId="0" borderId="30" xfId="2" applyFont="1" applyBorder="1" applyAlignment="1" applyProtection="1">
      <alignment horizontal="center" vertical="top"/>
      <protection hidden="1"/>
    </xf>
    <xf numFmtId="0" fontId="63" fillId="0" borderId="30" xfId="2" quotePrefix="1" applyFont="1" applyBorder="1" applyAlignment="1" applyProtection="1">
      <alignment horizontal="center" vertical="top"/>
      <protection hidden="1"/>
    </xf>
    <xf numFmtId="0" fontId="7" fillId="0" borderId="30" xfId="2" applyFont="1" applyBorder="1" applyAlignment="1" applyProtection="1">
      <alignment horizontal="center" vertical="top"/>
      <protection hidden="1"/>
    </xf>
    <xf numFmtId="0" fontId="46" fillId="0" borderId="30" xfId="2" applyFont="1" applyBorder="1" applyAlignment="1" applyProtection="1">
      <alignment horizontal="left" vertical="top"/>
      <protection hidden="1"/>
    </xf>
    <xf numFmtId="0" fontId="76" fillId="0" borderId="0" xfId="2" applyFont="1" applyProtection="1">
      <protection hidden="1"/>
    </xf>
    <xf numFmtId="0" fontId="75" fillId="0" borderId="12" xfId="2" applyFont="1" applyBorder="1" applyAlignment="1" applyProtection="1">
      <alignment horizontal="center" vertical="center"/>
      <protection hidden="1"/>
    </xf>
    <xf numFmtId="0" fontId="5" fillId="0" borderId="31" xfId="2" applyFont="1" applyBorder="1" applyAlignment="1" applyProtection="1">
      <alignment vertical="center"/>
      <protection hidden="1"/>
    </xf>
    <xf numFmtId="0" fontId="77" fillId="16" borderId="12" xfId="1" applyFont="1" applyFill="1" applyBorder="1" applyAlignment="1" applyProtection="1">
      <alignment horizontal="center" vertical="center"/>
      <protection locked="0"/>
    </xf>
    <xf numFmtId="0" fontId="78" fillId="0" borderId="17" xfId="2" applyFont="1" applyBorder="1" applyAlignment="1" applyProtection="1">
      <alignment horizontal="center" vertical="center"/>
      <protection hidden="1"/>
    </xf>
    <xf numFmtId="0" fontId="78" fillId="0" borderId="0" xfId="2" applyFont="1" applyAlignment="1" applyProtection="1">
      <alignment vertical="center"/>
      <protection hidden="1"/>
    </xf>
    <xf numFmtId="0" fontId="79" fillId="0" borderId="0" xfId="2" applyFont="1" applyAlignment="1" applyProtection="1">
      <alignment vertical="center"/>
      <protection hidden="1"/>
    </xf>
    <xf numFmtId="49" fontId="52" fillId="0" borderId="2" xfId="0" applyNumberFormat="1" applyFont="1" applyBorder="1" applyAlignment="1" applyProtection="1">
      <alignment horizontal="right"/>
      <protection hidden="1"/>
    </xf>
    <xf numFmtId="0" fontId="64" fillId="0" borderId="0" xfId="0" applyFont="1" applyAlignment="1" applyProtection="1">
      <alignment vertical="center"/>
      <protection hidden="1"/>
    </xf>
    <xf numFmtId="1" fontId="64" fillId="0" borderId="0" xfId="0" applyNumberFormat="1" applyFont="1" applyAlignment="1" applyProtection="1">
      <alignment vertical="center"/>
      <protection hidden="1"/>
    </xf>
    <xf numFmtId="0" fontId="65" fillId="6" borderId="0" xfId="0" applyFont="1" applyFill="1" applyAlignment="1" applyProtection="1">
      <alignment vertical="center"/>
      <protection hidden="1"/>
    </xf>
    <xf numFmtId="0" fontId="80" fillId="0" borderId="0" xfId="0" applyFont="1" applyFill="1" applyAlignment="1" applyProtection="1">
      <alignment vertical="center"/>
      <protection hidden="1"/>
    </xf>
    <xf numFmtId="0" fontId="81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horizontal="justify" vertical="top"/>
      <protection hidden="1"/>
    </xf>
    <xf numFmtId="0" fontId="7" fillId="0" borderId="0" xfId="0" applyFont="1" applyBorder="1" applyAlignment="1" applyProtection="1">
      <alignment horizontal="justify" vertical="center" wrapText="1"/>
      <protection hidden="1"/>
    </xf>
    <xf numFmtId="0" fontId="7" fillId="0" borderId="0" xfId="0" applyFont="1" applyAlignment="1" applyProtection="1">
      <alignment horizontal="justify"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8" fillId="11" borderId="3" xfId="0" applyFont="1" applyFill="1" applyBorder="1" applyAlignment="1" applyProtection="1">
      <alignment vertical="center" wrapText="1"/>
      <protection hidden="1"/>
    </xf>
    <xf numFmtId="0" fontId="8" fillId="12" borderId="10" xfId="0" applyFont="1" applyFill="1" applyBorder="1" applyAlignment="1" applyProtection="1">
      <alignment horizontal="center" vertical="center" wrapText="1"/>
      <protection hidden="1"/>
    </xf>
    <xf numFmtId="0" fontId="8" fillId="12" borderId="3" xfId="0" applyFont="1" applyFill="1" applyBorder="1" applyAlignment="1" applyProtection="1">
      <alignment vertical="center" wrapText="1"/>
      <protection hidden="1"/>
    </xf>
    <xf numFmtId="0" fontId="29" fillId="0" borderId="0" xfId="0" applyFont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14" fillId="2" borderId="0" xfId="0" applyFont="1" applyFill="1" applyAlignment="1" applyProtection="1">
      <alignment vertical="center"/>
      <protection hidden="1"/>
    </xf>
    <xf numFmtId="0" fontId="14" fillId="7" borderId="0" xfId="0" applyFont="1" applyFill="1" applyAlignment="1" applyProtection="1">
      <alignment vertical="center"/>
      <protection hidden="1"/>
    </xf>
    <xf numFmtId="0" fontId="8" fillId="12" borderId="3" xfId="0" applyFont="1" applyFill="1" applyBorder="1" applyAlignment="1" applyProtection="1">
      <alignment vertical="center" wrapText="1"/>
      <protection hidden="1"/>
    </xf>
    <xf numFmtId="0" fontId="8" fillId="12" borderId="7" xfId="0" applyFont="1" applyFill="1" applyBorder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7" fillId="0" borderId="0" xfId="0" applyFont="1" applyAlignment="1" applyProtection="1">
      <alignment horizontal="left" vertical="top" wrapText="1"/>
      <protection hidden="1"/>
    </xf>
    <xf numFmtId="0" fontId="7" fillId="0" borderId="0" xfId="0" applyFont="1" applyAlignment="1" applyProtection="1">
      <alignment horizontal="justify" vertical="center" wrapText="1"/>
      <protection hidden="1"/>
    </xf>
    <xf numFmtId="0" fontId="7" fillId="0" borderId="0" xfId="0" applyFont="1" applyBorder="1" applyAlignment="1" applyProtection="1">
      <alignment horizontal="left" vertical="top" wrapText="1" indent="1"/>
      <protection hidden="1"/>
    </xf>
    <xf numFmtId="0" fontId="2" fillId="0" borderId="0" xfId="0" applyFont="1" applyAlignment="1" applyProtection="1">
      <alignment horizontal="justify" vertical="top"/>
      <protection hidden="1"/>
    </xf>
    <xf numFmtId="0" fontId="7" fillId="0" borderId="0" xfId="0" applyFont="1" applyBorder="1" applyAlignment="1" applyProtection="1">
      <alignment horizontal="justify" vertical="center" wrapText="1"/>
      <protection hidden="1"/>
    </xf>
    <xf numFmtId="0" fontId="11" fillId="0" borderId="0" xfId="0" applyFont="1" applyAlignment="1" applyProtection="1">
      <alignment horizontal="justify" vertical="center" wrapText="1"/>
      <protection hidden="1"/>
    </xf>
    <xf numFmtId="0" fontId="8" fillId="11" borderId="7" xfId="0" applyFont="1" applyFill="1" applyBorder="1" applyAlignment="1" applyProtection="1">
      <alignment vertical="center" wrapText="1"/>
      <protection hidden="1"/>
    </xf>
    <xf numFmtId="0" fontId="8" fillId="11" borderId="3" xfId="0" applyFont="1" applyFill="1" applyBorder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8" fillId="12" borderId="4" xfId="0" applyFont="1" applyFill="1" applyBorder="1" applyAlignment="1" applyProtection="1">
      <alignment vertical="center" wrapText="1"/>
      <protection hidden="1"/>
    </xf>
    <xf numFmtId="0" fontId="8" fillId="12" borderId="5" xfId="0" applyFont="1" applyFill="1" applyBorder="1" applyAlignment="1" applyProtection="1">
      <alignment vertical="center" wrapText="1"/>
      <protection hidden="1"/>
    </xf>
    <xf numFmtId="0" fontId="8" fillId="12" borderId="6" xfId="0" applyFont="1" applyFill="1" applyBorder="1" applyAlignment="1" applyProtection="1">
      <alignment vertical="center" wrapText="1"/>
      <protection hidden="1"/>
    </xf>
    <xf numFmtId="0" fontId="8" fillId="12" borderId="8" xfId="0" applyFont="1" applyFill="1" applyBorder="1" applyAlignment="1" applyProtection="1">
      <alignment vertical="center" wrapText="1"/>
      <protection hidden="1"/>
    </xf>
    <xf numFmtId="0" fontId="8" fillId="12" borderId="9" xfId="0" applyFont="1" applyFill="1" applyBorder="1" applyAlignment="1" applyProtection="1">
      <alignment vertical="center" wrapText="1"/>
      <protection hidden="1"/>
    </xf>
    <xf numFmtId="0" fontId="8" fillId="11" borderId="4" xfId="0" applyFont="1" applyFill="1" applyBorder="1" applyAlignment="1" applyProtection="1">
      <alignment vertical="center" wrapText="1"/>
      <protection hidden="1"/>
    </xf>
    <xf numFmtId="0" fontId="8" fillId="11" borderId="5" xfId="0" applyFont="1" applyFill="1" applyBorder="1" applyAlignment="1" applyProtection="1">
      <alignment vertical="center" wrapText="1"/>
      <protection hidden="1"/>
    </xf>
    <xf numFmtId="0" fontId="8" fillId="11" borderId="6" xfId="0" applyFont="1" applyFill="1" applyBorder="1" applyAlignment="1" applyProtection="1">
      <alignment vertical="center" wrapText="1"/>
      <protection hidden="1"/>
    </xf>
    <xf numFmtId="0" fontId="8" fillId="11" borderId="4" xfId="0" applyFont="1" applyFill="1" applyBorder="1" applyAlignment="1" applyProtection="1">
      <alignment vertical="center" wrapText="1"/>
      <protection locked="0"/>
    </xf>
    <xf numFmtId="0" fontId="8" fillId="11" borderId="5" xfId="0" applyFont="1" applyFill="1" applyBorder="1" applyAlignment="1" applyProtection="1">
      <alignment vertical="center" wrapText="1"/>
      <protection locked="0"/>
    </xf>
    <xf numFmtId="0" fontId="8" fillId="11" borderId="6" xfId="0" applyFont="1" applyFill="1" applyBorder="1" applyAlignment="1" applyProtection="1">
      <alignment vertical="center" wrapText="1"/>
      <protection locked="0"/>
    </xf>
    <xf numFmtId="0" fontId="8" fillId="11" borderId="7" xfId="0" applyFont="1" applyFill="1" applyBorder="1" applyAlignment="1" applyProtection="1">
      <alignment vertical="center" wrapText="1"/>
      <protection locked="0"/>
    </xf>
    <xf numFmtId="0" fontId="8" fillId="11" borderId="3" xfId="0" applyFont="1" applyFill="1" applyBorder="1" applyAlignment="1" applyProtection="1">
      <alignment vertical="center" wrapText="1"/>
      <protection locked="0"/>
    </xf>
    <xf numFmtId="0" fontId="8" fillId="12" borderId="3" xfId="0" applyFont="1" applyFill="1" applyBorder="1" applyAlignment="1" applyProtection="1">
      <alignment vertical="center" wrapText="1"/>
      <protection locked="0"/>
    </xf>
    <xf numFmtId="0" fontId="8" fillId="12" borderId="7" xfId="0" applyFont="1" applyFill="1" applyBorder="1" applyAlignment="1" applyProtection="1">
      <alignment vertical="center" wrapText="1"/>
      <protection locked="0"/>
    </xf>
    <xf numFmtId="0" fontId="8" fillId="12" borderId="8" xfId="0" applyFont="1" applyFill="1" applyBorder="1" applyAlignment="1" applyProtection="1">
      <alignment vertical="center" wrapText="1"/>
      <protection locked="0"/>
    </xf>
    <xf numFmtId="0" fontId="8" fillId="12" borderId="9" xfId="0" applyFont="1" applyFill="1" applyBorder="1" applyAlignment="1" applyProtection="1">
      <alignment vertical="center" wrapText="1"/>
      <protection locked="0"/>
    </xf>
    <xf numFmtId="0" fontId="8" fillId="12" borderId="4" xfId="0" applyFont="1" applyFill="1" applyBorder="1" applyAlignment="1" applyProtection="1">
      <alignment vertical="center" wrapText="1"/>
      <protection locked="0"/>
    </xf>
    <xf numFmtId="0" fontId="8" fillId="12" borderId="6" xfId="0" applyFont="1" applyFill="1" applyBorder="1" applyAlignment="1" applyProtection="1">
      <alignment vertical="center" wrapText="1"/>
      <protection locked="0"/>
    </xf>
    <xf numFmtId="0" fontId="8" fillId="12" borderId="5" xfId="0" applyFont="1" applyFill="1" applyBorder="1" applyAlignment="1" applyProtection="1">
      <alignment vertical="center" wrapText="1"/>
      <protection locked="0"/>
    </xf>
    <xf numFmtId="0" fontId="52" fillId="0" borderId="21" xfId="2" applyFont="1" applyBorder="1" applyAlignment="1" applyProtection="1">
      <alignment vertical="top" wrapText="1"/>
      <protection hidden="1"/>
    </xf>
    <xf numFmtId="0" fontId="52" fillId="0" borderId="0" xfId="2" applyFont="1" applyAlignment="1" applyProtection="1">
      <alignment vertical="top" wrapText="1"/>
      <protection hidden="1"/>
    </xf>
    <xf numFmtId="0" fontId="52" fillId="0" borderId="22" xfId="2" applyFont="1" applyBorder="1" applyAlignment="1" applyProtection="1">
      <alignment vertical="top" wrapText="1"/>
      <protection hidden="1"/>
    </xf>
    <xf numFmtId="0" fontId="36" fillId="14" borderId="16" xfId="1" applyFont="1" applyFill="1" applyBorder="1" applyAlignment="1">
      <alignment vertical="center"/>
    </xf>
    <xf numFmtId="0" fontId="82" fillId="5" borderId="32" xfId="0" applyFont="1" applyFill="1" applyBorder="1" applyAlignment="1" applyProtection="1">
      <alignment horizontal="center" vertical="center" wrapText="1"/>
      <protection locked="0"/>
    </xf>
    <xf numFmtId="0" fontId="82" fillId="5" borderId="33" xfId="0" applyFont="1" applyFill="1" applyBorder="1" applyAlignment="1" applyProtection="1">
      <alignment horizontal="center" vertical="center" wrapText="1"/>
      <protection locked="0"/>
    </xf>
    <xf numFmtId="0" fontId="82" fillId="5" borderId="34" xfId="0" applyFont="1" applyFill="1" applyBorder="1" applyAlignment="1" applyProtection="1">
      <alignment horizontal="center" vertical="center" wrapText="1"/>
      <protection locked="0"/>
    </xf>
    <xf numFmtId="0" fontId="82" fillId="5" borderId="3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19" fillId="13" borderId="1" xfId="0" applyFont="1" applyFill="1" applyBorder="1" applyAlignment="1" applyProtection="1">
      <alignment horizontal="center" vertical="center"/>
      <protection hidden="1"/>
    </xf>
  </cellXfs>
  <cellStyles count="3">
    <cellStyle name="Standard" xfId="0" builtinId="0"/>
    <cellStyle name="Standard 2" xfId="1"/>
    <cellStyle name="Standard 2 2 2" xfId="2"/>
  </cellStyles>
  <dxfs count="4"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00B050"/>
        </patternFill>
      </fill>
    </dxf>
    <dxf>
      <font>
        <b/>
        <i val="0"/>
        <color rgb="FFFF9900"/>
      </font>
    </dxf>
  </dxfs>
  <tableStyles count="0" defaultTableStyle="TableStyleMedium2" defaultPivotStyle="PivotStyleLight16"/>
  <colors>
    <mruColors>
      <color rgb="FFC6E0B4"/>
      <color rgb="FFFCD5B4"/>
      <color rgb="FF0000FF"/>
      <color rgb="FFFFFF99"/>
      <color rgb="FFE26B0A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555625</xdr:colOff>
      <xdr:row>102</xdr:row>
      <xdr:rowOff>158750</xdr:rowOff>
    </xdr:from>
    <xdr:to>
      <xdr:col>11</xdr:col>
      <xdr:colOff>27865</xdr:colOff>
      <xdr:row>104</xdr:row>
      <xdr:rowOff>28677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9D5FC437-C8F2-4475-A9D2-F6619565AA3C}"/>
            </a:ext>
          </a:extLst>
        </xdr:cNvPr>
        <xdr:cNvSpPr/>
      </xdr:nvSpPr>
      <xdr:spPr>
        <a:xfrm>
          <a:off x="5326063" y="1373188"/>
          <a:ext cx="51677" cy="25092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825500</xdr:colOff>
      <xdr:row>183</xdr:row>
      <xdr:rowOff>182556</xdr:rowOff>
    </xdr:from>
    <xdr:to>
      <xdr:col>8</xdr:col>
      <xdr:colOff>27864</xdr:colOff>
      <xdr:row>186</xdr:row>
      <xdr:rowOff>7056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0EB4AD9F-2E63-4317-99AC-4EDD95FF35E5}"/>
            </a:ext>
          </a:extLst>
        </xdr:cNvPr>
        <xdr:cNvSpPr/>
      </xdr:nvSpPr>
      <xdr:spPr>
        <a:xfrm>
          <a:off x="3317875" y="26908119"/>
          <a:ext cx="51677" cy="396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5</xdr:col>
      <xdr:colOff>690561</xdr:colOff>
      <xdr:row>184</xdr:row>
      <xdr:rowOff>182580</xdr:rowOff>
    </xdr:from>
    <xdr:to>
      <xdr:col>6</xdr:col>
      <xdr:colOff>27863</xdr:colOff>
      <xdr:row>186</xdr:row>
      <xdr:rowOff>17580</xdr:rowOff>
    </xdr:to>
    <xdr:sp macro="" textlink="">
      <xdr:nvSpPr>
        <xdr:cNvPr id="5" name="Rechteck 4">
          <a:extLst>
            <a:ext uri="{FF2B5EF4-FFF2-40B4-BE49-F238E27FC236}">
              <a16:creationId xmlns:a16="http://schemas.microsoft.com/office/drawing/2014/main" id="{B3C84EB2-C48D-43C3-8B0A-9FE720D17D98}"/>
            </a:ext>
          </a:extLst>
        </xdr:cNvPr>
        <xdr:cNvSpPr/>
      </xdr:nvSpPr>
      <xdr:spPr>
        <a:xfrm>
          <a:off x="1754186" y="27098643"/>
          <a:ext cx="51677" cy="216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114300</xdr:rowOff>
        </xdr:from>
        <xdr:to>
          <xdr:col>3</xdr:col>
          <xdr:colOff>23063</xdr:colOff>
          <xdr:row>25</xdr:row>
          <xdr:rowOff>850</xdr:rowOff>
        </xdr:to>
        <xdr:pic>
          <xdr:nvPicPr>
            <xdr:cNvPr id="2" name="Grafik 1">
              <a:extLst>
                <a:ext uri="{FF2B5EF4-FFF2-40B4-BE49-F238E27FC236}">
                  <a16:creationId xmlns:a16="http://schemas.microsoft.com/office/drawing/2014/main" id="{226145E2-1FA1-41B1-8FF0-4C64F54B3EA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K$14:$T$15" spid="_x0000_s317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4352925"/>
              <a:ext cx="4899863" cy="5152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9%20TSN-Moodle/Too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erlei"/>
      <sheetName val="Moodle"/>
      <sheetName val="AUFG-Liste"/>
      <sheetName val="Farben"/>
      <sheetName val="1."/>
      <sheetName val="Antw"/>
      <sheetName val="AntwReih"/>
      <sheetName val="P-F&amp;A"/>
      <sheetName val="P-Formel"/>
      <sheetName val="P-Bil"/>
      <sheetName val="P-x"/>
      <sheetName val="P(0a)"/>
      <sheetName val="P(0b)"/>
      <sheetName val="P(1a)"/>
      <sheetName val="P(1b)"/>
      <sheetName val="P(2a)"/>
      <sheetName val="P(2b)"/>
      <sheetName val="P(3a)"/>
      <sheetName val="P(3b)"/>
      <sheetName val="Gruppe"/>
      <sheetName val="Antworten"/>
      <sheetName val="Bewertung"/>
      <sheetName val="PKTe x"/>
      <sheetName val="PKTe x (0a)"/>
      <sheetName val="PKTe x (0b)"/>
      <sheetName val="PKTe x (1a)"/>
      <sheetName val="PKTe x (1b)"/>
      <sheetName val="PKTe x (2a)"/>
      <sheetName val="PKTe x (2b)"/>
      <sheetName val="PKTe x (3a)"/>
      <sheetName val="PKTe x (3b)"/>
      <sheetName val="Bewertung (FL)"/>
    </sheetNames>
    <sheetDataSet>
      <sheetData sheetId="0"/>
      <sheetData sheetId="1"/>
      <sheetData sheetId="2">
        <row r="2">
          <cell r="A2" t="str">
            <v>FL - Wozu brauchen wir Bauern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71">
          <cell r="D71" t="str">
            <v>x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6">
          <cell r="B16" t="str">
            <v>A</v>
          </cell>
        </row>
      </sheetData>
      <sheetData sheetId="20"/>
      <sheetData sheetId="21"/>
      <sheetData sheetId="22">
        <row r="19">
          <cell r="D19" t="str">
            <v>x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rgb="FFFF0000"/>
  </sheetPr>
  <dimension ref="A1:BV2048"/>
  <sheetViews>
    <sheetView showGridLines="0" showRowColHeaders="0" tabSelected="1" topLeftCell="B1" zoomScale="130" zoomScaleNormal="130" workbookViewId="0">
      <pane xSplit="1" ySplit="3" topLeftCell="C4" activePane="bottomRight" state="frozen"/>
      <selection activeCell="B1" sqref="B1"/>
      <selection pane="topRight" activeCell="C1" sqref="C1"/>
      <selection pane="bottomLeft" activeCell="B4" sqref="B4"/>
      <selection pane="bottomRight" activeCell="E8" sqref="E8"/>
    </sheetView>
  </sheetViews>
  <sheetFormatPr baseColWidth="10" defaultColWidth="0" defaultRowHeight="15" zeroHeight="1" x14ac:dyDescent="0.25"/>
  <cols>
    <col min="1" max="1" width="6.7109375" style="6" customWidth="1"/>
    <col min="2" max="2" width="0.140625" style="6" customWidth="1"/>
    <col min="3" max="3" width="3.7109375" style="6" customWidth="1"/>
    <col min="4" max="4" width="2.7109375" style="6" customWidth="1"/>
    <col min="5" max="5" width="3.7109375" style="6" customWidth="1"/>
    <col min="6" max="7" width="10.7109375" style="6" customWidth="1"/>
    <col min="8" max="8" width="12.7109375" style="6" customWidth="1"/>
    <col min="9" max="10" width="10.7109375" style="6" customWidth="1"/>
    <col min="11" max="11" width="8.7109375" style="6" customWidth="1"/>
    <col min="12" max="12" width="7.7109375" style="6" customWidth="1"/>
    <col min="13" max="13" width="8.7109375" style="6" customWidth="1"/>
    <col min="14" max="14" width="0.85546875" style="6" customWidth="1"/>
    <col min="15" max="15" width="4.7109375" style="6" customWidth="1"/>
    <col min="16" max="16" width="1.7109375" style="6" customWidth="1"/>
    <col min="17" max="17" width="4.7109375" style="6" customWidth="1"/>
    <col min="18" max="18" width="0.85546875" style="6" customWidth="1"/>
    <col min="19" max="19" width="11.42578125" style="6" hidden="1"/>
    <col min="20" max="23" width="12.7109375" style="6" hidden="1"/>
    <col min="24" max="24" width="4.7109375" style="6" hidden="1"/>
    <col min="25" max="25" width="1.7109375" style="6" hidden="1"/>
    <col min="26" max="26" width="4.7109375" style="6" hidden="1"/>
    <col min="27" max="27" width="2.7109375" style="6" hidden="1"/>
    <col min="28" max="30" width="6.7109375" style="36" hidden="1"/>
    <col min="31" max="52" width="11.42578125" style="6" hidden="1"/>
    <col min="53" max="53" width="6.7109375" style="6" hidden="1"/>
    <col min="54" max="54" width="0.140625" style="6" hidden="1"/>
    <col min="55" max="55" width="3.7109375" style="6" hidden="1"/>
    <col min="56" max="57" width="2.7109375" style="6" hidden="1"/>
    <col min="58" max="59" width="10.7109375" style="6" hidden="1"/>
    <col min="60" max="60" width="12.7109375" style="6" hidden="1"/>
    <col min="61" max="62" width="10.7109375" style="6" hidden="1"/>
    <col min="63" max="65" width="8.7109375" style="6" hidden="1"/>
    <col min="66" max="66" width="2.7109375" style="6" hidden="1"/>
    <col min="67" max="67" width="4.7109375" style="6" hidden="1"/>
    <col min="68" max="68" width="1.7109375" style="6" hidden="1"/>
    <col min="69" max="69" width="4.7109375" style="6" hidden="1"/>
    <col min="70" max="70" width="3.7109375" style="6" hidden="1"/>
    <col min="71" max="71" width="11.42578125" style="6" hidden="1"/>
    <col min="72" max="74" width="6.7109375" style="6" hidden="1"/>
    <col min="75" max="16384" width="11.42578125" style="6" hidden="1"/>
  </cols>
  <sheetData>
    <row r="1" spans="2:72" ht="15.75" x14ac:dyDescent="0.25">
      <c r="B1" s="4"/>
      <c r="C1" s="4" t="s">
        <v>153</v>
      </c>
      <c r="D1" s="4"/>
      <c r="E1" s="4"/>
      <c r="F1" s="4"/>
      <c r="G1" s="4"/>
      <c r="H1" s="4"/>
      <c r="I1" s="4"/>
      <c r="J1" s="4"/>
      <c r="K1" s="4"/>
      <c r="L1" s="4"/>
      <c r="M1" s="50" t="s">
        <v>398</v>
      </c>
      <c r="N1"/>
      <c r="O1" s="262" t="s">
        <v>397</v>
      </c>
      <c r="P1" s="263"/>
      <c r="Q1" s="263"/>
      <c r="R1"/>
      <c r="T1" s="36"/>
      <c r="U1" s="36"/>
      <c r="V1" s="36"/>
      <c r="W1" s="36"/>
      <c r="BB1" s="4"/>
      <c r="BC1" s="4" t="s">
        <v>153</v>
      </c>
      <c r="BD1" s="4"/>
      <c r="BE1" s="4"/>
      <c r="BF1" s="4"/>
      <c r="BG1" s="4"/>
      <c r="BH1" s="4"/>
      <c r="BI1" s="4"/>
      <c r="BJ1" s="4"/>
      <c r="BK1" s="4"/>
      <c r="BL1" s="5"/>
      <c r="BM1" s="5" t="s">
        <v>154</v>
      </c>
      <c r="BN1" s="5"/>
      <c r="BO1" s="5"/>
      <c r="BP1" s="5"/>
      <c r="BQ1" s="5"/>
      <c r="BR1" s="7">
        <v>29</v>
      </c>
    </row>
    <row r="2" spans="2:72" ht="21" x14ac:dyDescent="0.25">
      <c r="C2" s="8" t="s">
        <v>400</v>
      </c>
      <c r="O2" s="264"/>
      <c r="P2" s="265"/>
      <c r="Q2" s="265"/>
      <c r="T2" s="36"/>
      <c r="U2" s="36"/>
      <c r="V2" s="36"/>
      <c r="W2" s="36"/>
      <c r="BC2" s="8" t="str">
        <f>C2</f>
        <v>FMOD: Bilanz- und Erfolgsanalyse</v>
      </c>
    </row>
    <row r="3" spans="2:72" ht="15.75" thickBot="1" x14ac:dyDescent="0.3">
      <c r="T3" s="36"/>
      <c r="U3" s="36"/>
      <c r="V3" s="36"/>
      <c r="W3" s="36"/>
    </row>
    <row r="4" spans="2:72" ht="23.25" hidden="1" thickBot="1" x14ac:dyDescent="0.3">
      <c r="B4" s="2"/>
      <c r="C4" s="224" t="s">
        <v>158</v>
      </c>
      <c r="D4" s="3"/>
      <c r="E4" s="3"/>
      <c r="F4" s="3"/>
      <c r="G4" s="3"/>
      <c r="H4" s="3"/>
      <c r="I4" s="3"/>
      <c r="J4" s="3"/>
      <c r="K4" s="3"/>
      <c r="L4" s="3"/>
      <c r="M4" s="15" t="s">
        <v>152</v>
      </c>
      <c r="O4" s="23" t="s">
        <v>155</v>
      </c>
      <c r="P4" s="24" t="s">
        <v>156</v>
      </c>
      <c r="Q4" s="23" t="s">
        <v>157</v>
      </c>
      <c r="T4" s="36"/>
      <c r="U4" s="36"/>
      <c r="V4" s="36"/>
      <c r="W4" s="36"/>
      <c r="BB4" s="2"/>
      <c r="BC4" s="2" t="s">
        <v>158</v>
      </c>
      <c r="BD4" s="3"/>
      <c r="BE4" s="3"/>
      <c r="BF4" s="3"/>
      <c r="BG4" s="3"/>
      <c r="BH4" s="3"/>
      <c r="BI4" s="3"/>
      <c r="BJ4" s="3"/>
      <c r="BK4" s="3"/>
      <c r="BL4" s="3"/>
      <c r="BM4" s="15" t="s">
        <v>152</v>
      </c>
      <c r="BO4" s="20" t="s">
        <v>155</v>
      </c>
      <c r="BP4" s="21" t="s">
        <v>156</v>
      </c>
      <c r="BQ4" s="20" t="s">
        <v>157</v>
      </c>
    </row>
    <row r="5" spans="2:72" ht="6" hidden="1" customHeight="1" thickBot="1" x14ac:dyDescent="0.3">
      <c r="O5" s="10"/>
      <c r="P5" s="10"/>
      <c r="Q5" s="10"/>
      <c r="T5" s="36"/>
      <c r="U5" s="36"/>
      <c r="V5" s="36"/>
      <c r="W5" s="36"/>
      <c r="BO5" s="10"/>
      <c r="BP5" s="10"/>
      <c r="BQ5" s="10"/>
    </row>
    <row r="6" spans="2:72" ht="30" customHeight="1" thickBot="1" x14ac:dyDescent="0.3">
      <c r="C6" s="14" t="s">
        <v>147</v>
      </c>
      <c r="D6" s="232" t="s">
        <v>373</v>
      </c>
      <c r="E6" s="232"/>
      <c r="F6" s="232"/>
      <c r="G6" s="232"/>
      <c r="H6" s="232"/>
      <c r="I6" s="232"/>
      <c r="J6" s="232"/>
      <c r="K6" s="232"/>
      <c r="L6" s="232"/>
      <c r="M6" s="232"/>
      <c r="Q6" s="13" t="str">
        <f t="shared" ref="Q6:Q30" si="0">IF(BQ6="","",BQ6)</f>
        <v/>
      </c>
      <c r="W6" s="36"/>
      <c r="X6" s="56">
        <f>SUM(O6:O30)</f>
        <v>0</v>
      </c>
      <c r="Y6" s="57" t="s">
        <v>156</v>
      </c>
      <c r="Z6" s="58">
        <f>SUM(Q6:Q30)</f>
        <v>6</v>
      </c>
      <c r="BC6" s="215" t="s">
        <v>202</v>
      </c>
      <c r="BD6" s="232" t="s">
        <v>203</v>
      </c>
      <c r="BE6" s="232"/>
      <c r="BF6" s="232"/>
      <c r="BG6" s="232"/>
      <c r="BH6" s="232"/>
      <c r="BI6" s="232"/>
      <c r="BJ6" s="232"/>
      <c r="BK6" s="232"/>
      <c r="BL6" s="232"/>
      <c r="BM6" s="232"/>
    </row>
    <row r="7" spans="2:72" ht="32.1" customHeight="1" x14ac:dyDescent="0.25">
      <c r="C7" s="14"/>
      <c r="D7" s="1" t="s">
        <v>148</v>
      </c>
      <c r="E7" s="228" t="s">
        <v>204</v>
      </c>
      <c r="F7" s="229"/>
      <c r="G7" s="229"/>
      <c r="H7" s="229"/>
      <c r="I7" s="229"/>
      <c r="J7" s="229"/>
      <c r="K7" s="229"/>
      <c r="L7" s="229"/>
      <c r="M7" s="229"/>
      <c r="O7" s="269" t="str">
        <f>IF(COUNTIF(T8:T23,"x")=0,"",SUM(IF(AND(BT8="x",T8=BT8),1,0),IF(AND(BT20="x",T20=BT20),1,0),IF(AND(BT11="x",T11=BT11),1,0),IF(AND(BT14="x",T14=BT14),1,0),IF(AND(BT17="x",T17=BT17),1,0),IF(AND(BT23="x",T23=BT23),1,0))-(IF(COUNTIF(T8:T23,"x")&gt;Q7,COUNTIF(T8:T23,"x")-Q7,0)))</f>
        <v/>
      </c>
      <c r="P7" s="12" t="s">
        <v>156</v>
      </c>
      <c r="Q7" s="13">
        <v>3</v>
      </c>
      <c r="T7" s="36"/>
      <c r="U7" s="36"/>
      <c r="V7" s="36"/>
      <c r="W7" s="36"/>
      <c r="BC7" s="215"/>
      <c r="BD7" s="1" t="s">
        <v>151</v>
      </c>
      <c r="BE7" s="228" t="s">
        <v>204</v>
      </c>
      <c r="BF7" s="229"/>
      <c r="BG7" s="229"/>
      <c r="BH7" s="229"/>
      <c r="BI7" s="229"/>
      <c r="BJ7" s="229"/>
      <c r="BK7" s="229"/>
      <c r="BL7" s="229"/>
      <c r="BM7" s="229"/>
      <c r="BO7" s="22">
        <v>3</v>
      </c>
      <c r="BP7" s="12" t="s">
        <v>156</v>
      </c>
      <c r="BQ7" s="13">
        <v>3</v>
      </c>
    </row>
    <row r="8" spans="2:72" ht="18" customHeight="1" x14ac:dyDescent="0.25">
      <c r="C8" s="14"/>
      <c r="D8" s="1"/>
      <c r="E8" s="52"/>
      <c r="F8" s="231" t="s">
        <v>170</v>
      </c>
      <c r="G8" s="231"/>
      <c r="H8" s="231"/>
      <c r="I8" s="231"/>
      <c r="J8" s="231"/>
      <c r="K8" s="231"/>
      <c r="L8" s="231"/>
      <c r="M8" s="231"/>
      <c r="T8" s="53">
        <f>E8</f>
        <v>0</v>
      </c>
      <c r="U8" s="36"/>
      <c r="V8" s="36"/>
      <c r="W8" s="36"/>
      <c r="AB8" s="25">
        <f>E8</f>
        <v>0</v>
      </c>
      <c r="BC8" s="215"/>
      <c r="BD8" s="1"/>
      <c r="BE8" s="220"/>
      <c r="BF8" s="231" t="s">
        <v>170</v>
      </c>
      <c r="BG8" s="231"/>
      <c r="BH8" s="231"/>
      <c r="BI8" s="231"/>
      <c r="BJ8" s="231"/>
      <c r="BK8" s="231"/>
      <c r="BL8" s="231"/>
      <c r="BM8" s="231"/>
      <c r="BT8" s="19">
        <f>BE8</f>
        <v>0</v>
      </c>
    </row>
    <row r="9" spans="2:72" ht="8.1" customHeight="1" x14ac:dyDescent="0.25">
      <c r="C9" s="14"/>
      <c r="D9" s="1"/>
      <c r="E9" s="39"/>
      <c r="F9" s="231"/>
      <c r="G9" s="231"/>
      <c r="H9" s="231"/>
      <c r="I9" s="231"/>
      <c r="J9" s="231"/>
      <c r="K9" s="231"/>
      <c r="L9" s="231"/>
      <c r="M9" s="231"/>
      <c r="Q9" s="13"/>
      <c r="T9" s="36"/>
      <c r="U9" s="36"/>
      <c r="V9" s="36"/>
      <c r="W9" s="36"/>
      <c r="BC9" s="215"/>
      <c r="BD9" s="1"/>
      <c r="BE9" s="39"/>
      <c r="BF9" s="231"/>
      <c r="BG9" s="231"/>
      <c r="BH9" s="231"/>
      <c r="BI9" s="231"/>
      <c r="BJ9" s="231"/>
      <c r="BK9" s="231"/>
      <c r="BL9" s="231"/>
      <c r="BM9" s="231"/>
    </row>
    <row r="10" spans="2:72" ht="8.1" customHeight="1" x14ac:dyDescent="0.25">
      <c r="C10" s="14"/>
      <c r="D10" s="1"/>
      <c r="E10" s="39"/>
      <c r="F10" s="42"/>
      <c r="Q10" s="13"/>
      <c r="T10" s="36"/>
      <c r="U10" s="36"/>
      <c r="V10" s="36"/>
      <c r="W10" s="36"/>
      <c r="BC10" s="215"/>
      <c r="BD10" s="1"/>
      <c r="BE10" s="39"/>
      <c r="BF10" s="42"/>
    </row>
    <row r="11" spans="2:72" ht="18" customHeight="1" x14ac:dyDescent="0.25">
      <c r="C11" s="14"/>
      <c r="D11" s="1"/>
      <c r="E11" s="52"/>
      <c r="F11" s="231" t="s">
        <v>169</v>
      </c>
      <c r="G11" s="231"/>
      <c r="H11" s="231"/>
      <c r="I11" s="231"/>
      <c r="J11" s="231"/>
      <c r="K11" s="231"/>
      <c r="L11" s="231"/>
      <c r="M11" s="231"/>
      <c r="Q11" s="13"/>
      <c r="T11" s="53">
        <f>E11</f>
        <v>0</v>
      </c>
      <c r="U11" s="36"/>
      <c r="V11" s="36"/>
      <c r="W11" s="36"/>
      <c r="AB11" s="25">
        <f>E11</f>
        <v>0</v>
      </c>
      <c r="BC11" s="215"/>
      <c r="BD11" s="1"/>
      <c r="BE11" s="220" t="s">
        <v>62</v>
      </c>
      <c r="BF11" s="231" t="s">
        <v>169</v>
      </c>
      <c r="BG11" s="231"/>
      <c r="BH11" s="231"/>
      <c r="BI11" s="231"/>
      <c r="BJ11" s="231"/>
      <c r="BK11" s="231"/>
      <c r="BL11" s="231"/>
      <c r="BM11" s="231"/>
      <c r="BT11" s="19" t="str">
        <f>BE11</f>
        <v>x</v>
      </c>
    </row>
    <row r="12" spans="2:72" ht="8.1" customHeight="1" x14ac:dyDescent="0.25">
      <c r="C12" s="14"/>
      <c r="D12" s="1"/>
      <c r="E12" s="39"/>
      <c r="F12" s="231"/>
      <c r="G12" s="231"/>
      <c r="H12" s="231"/>
      <c r="I12" s="231"/>
      <c r="J12" s="231"/>
      <c r="K12" s="231"/>
      <c r="L12" s="231"/>
      <c r="M12" s="231"/>
      <c r="Q12" s="13"/>
      <c r="T12" s="36"/>
      <c r="U12" s="36"/>
      <c r="V12" s="36"/>
      <c r="W12" s="36"/>
      <c r="BC12" s="215"/>
      <c r="BD12" s="1"/>
      <c r="BE12" s="39"/>
      <c r="BF12" s="231"/>
      <c r="BG12" s="231"/>
      <c r="BH12" s="231"/>
      <c r="BI12" s="231"/>
      <c r="BJ12" s="231"/>
      <c r="BK12" s="231"/>
      <c r="BL12" s="231"/>
      <c r="BM12" s="231"/>
    </row>
    <row r="13" spans="2:72" ht="8.1" customHeight="1" x14ac:dyDescent="0.25">
      <c r="C13" s="14"/>
      <c r="D13" s="1"/>
      <c r="E13" s="39"/>
      <c r="F13" s="42"/>
      <c r="Q13" s="13"/>
      <c r="T13" s="36"/>
      <c r="U13" s="36"/>
      <c r="V13" s="36"/>
      <c r="W13" s="36"/>
      <c r="BC13" s="215"/>
      <c r="BD13" s="1"/>
      <c r="BE13" s="39"/>
      <c r="BF13" s="42"/>
    </row>
    <row r="14" spans="2:72" ht="18" customHeight="1" x14ac:dyDescent="0.25">
      <c r="C14" s="14"/>
      <c r="D14" s="1"/>
      <c r="E14" s="52"/>
      <c r="F14" s="231" t="s">
        <v>166</v>
      </c>
      <c r="G14" s="231"/>
      <c r="H14" s="231"/>
      <c r="I14" s="231"/>
      <c r="J14" s="231"/>
      <c r="K14" s="231"/>
      <c r="L14" s="231"/>
      <c r="M14" s="231"/>
      <c r="T14" s="53">
        <f>E14</f>
        <v>0</v>
      </c>
      <c r="U14" s="36"/>
      <c r="V14" s="36"/>
      <c r="W14" s="36"/>
      <c r="AB14" s="25">
        <f>E14</f>
        <v>0</v>
      </c>
      <c r="BC14" s="215"/>
      <c r="BD14" s="1"/>
      <c r="BE14" s="220"/>
      <c r="BF14" s="231" t="s">
        <v>166</v>
      </c>
      <c r="BG14" s="231"/>
      <c r="BH14" s="231"/>
      <c r="BI14" s="231"/>
      <c r="BJ14" s="231"/>
      <c r="BK14" s="231"/>
      <c r="BL14" s="231"/>
      <c r="BM14" s="231"/>
      <c r="BT14" s="19">
        <f>BE14</f>
        <v>0</v>
      </c>
    </row>
    <row r="15" spans="2:72" ht="8.1" customHeight="1" x14ac:dyDescent="0.25">
      <c r="C15" s="14"/>
      <c r="D15" s="1"/>
      <c r="E15" s="39"/>
      <c r="F15" s="231"/>
      <c r="G15" s="231"/>
      <c r="H15" s="231"/>
      <c r="I15" s="231"/>
      <c r="J15" s="231"/>
      <c r="K15" s="231"/>
      <c r="L15" s="231"/>
      <c r="M15" s="231"/>
      <c r="Q15" s="13"/>
      <c r="T15" s="36"/>
      <c r="U15" s="36"/>
      <c r="V15" s="36"/>
      <c r="W15" s="36"/>
      <c r="BC15" s="215"/>
      <c r="BD15" s="1"/>
      <c r="BE15" s="39"/>
      <c r="BF15" s="231"/>
      <c r="BG15" s="231"/>
      <c r="BH15" s="231"/>
      <c r="BI15" s="231"/>
      <c r="BJ15" s="231"/>
      <c r="BK15" s="231"/>
      <c r="BL15" s="231"/>
      <c r="BM15" s="231"/>
      <c r="BP15" s="12"/>
      <c r="BQ15" s="13"/>
    </row>
    <row r="16" spans="2:72" ht="8.1" customHeight="1" x14ac:dyDescent="0.25">
      <c r="C16" s="14"/>
      <c r="D16" s="1"/>
      <c r="E16" s="39"/>
      <c r="F16" s="42"/>
      <c r="Q16" s="13"/>
      <c r="T16" s="36"/>
      <c r="U16" s="36"/>
      <c r="V16" s="36"/>
      <c r="W16" s="36"/>
      <c r="BC16" s="215"/>
      <c r="BD16" s="1"/>
      <c r="BE16" s="39"/>
      <c r="BF16" s="42"/>
    </row>
    <row r="17" spans="3:72" ht="18" customHeight="1" x14ac:dyDescent="0.25">
      <c r="C17" s="14"/>
      <c r="D17" s="1"/>
      <c r="E17" s="52"/>
      <c r="F17" s="231" t="s">
        <v>167</v>
      </c>
      <c r="G17" s="231"/>
      <c r="H17" s="231"/>
      <c r="I17" s="231"/>
      <c r="J17" s="231"/>
      <c r="K17" s="231"/>
      <c r="L17" s="231"/>
      <c r="M17" s="231"/>
      <c r="Q17" s="13"/>
      <c r="T17" s="53">
        <f t="shared" ref="T17" si="1">E17</f>
        <v>0</v>
      </c>
      <c r="U17" s="36"/>
      <c r="V17" s="36"/>
      <c r="W17" s="36"/>
      <c r="AB17" s="25">
        <f>E17</f>
        <v>0</v>
      </c>
      <c r="BC17" s="215"/>
      <c r="BD17" s="1"/>
      <c r="BE17" s="220"/>
      <c r="BF17" s="231" t="s">
        <v>167</v>
      </c>
      <c r="BG17" s="231"/>
      <c r="BH17" s="231"/>
      <c r="BI17" s="231"/>
      <c r="BJ17" s="231"/>
      <c r="BK17" s="231"/>
      <c r="BL17" s="231"/>
      <c r="BM17" s="231"/>
      <c r="BT17" s="19">
        <f t="shared" ref="BT17" si="2">BE17</f>
        <v>0</v>
      </c>
    </row>
    <row r="18" spans="3:72" ht="8.1" customHeight="1" x14ac:dyDescent="0.25">
      <c r="C18" s="14"/>
      <c r="D18" s="1"/>
      <c r="E18" s="39"/>
      <c r="F18" s="231"/>
      <c r="G18" s="231"/>
      <c r="H18" s="231"/>
      <c r="I18" s="231"/>
      <c r="J18" s="231"/>
      <c r="K18" s="231"/>
      <c r="L18" s="231"/>
      <c r="M18" s="231"/>
      <c r="Q18" s="13"/>
      <c r="T18" s="36"/>
      <c r="U18" s="36"/>
      <c r="V18" s="36"/>
      <c r="W18" s="36"/>
      <c r="BC18" s="215"/>
      <c r="BD18" s="1"/>
      <c r="BE18" s="39"/>
      <c r="BF18" s="231"/>
      <c r="BG18" s="231"/>
      <c r="BH18" s="231"/>
      <c r="BI18" s="231"/>
      <c r="BJ18" s="231"/>
      <c r="BK18" s="231"/>
      <c r="BL18" s="231"/>
      <c r="BM18" s="231"/>
    </row>
    <row r="19" spans="3:72" ht="8.1" customHeight="1" x14ac:dyDescent="0.25">
      <c r="C19" s="14"/>
      <c r="D19" s="1"/>
      <c r="E19" s="39"/>
      <c r="F19" s="42"/>
      <c r="Q19" s="13"/>
      <c r="T19" s="36"/>
      <c r="U19" s="36"/>
      <c r="V19" s="36"/>
      <c r="W19" s="36"/>
      <c r="BC19" s="215"/>
      <c r="BD19" s="1"/>
      <c r="BE19" s="39"/>
      <c r="BF19" s="42"/>
    </row>
    <row r="20" spans="3:72" ht="18" customHeight="1" x14ac:dyDescent="0.25">
      <c r="C20" s="14"/>
      <c r="D20" s="1"/>
      <c r="E20" s="52"/>
      <c r="F20" s="231" t="s">
        <v>168</v>
      </c>
      <c r="G20" s="231"/>
      <c r="H20" s="231"/>
      <c r="I20" s="231"/>
      <c r="J20" s="231"/>
      <c r="K20" s="231"/>
      <c r="L20" s="231"/>
      <c r="M20" s="231"/>
      <c r="Q20" s="13"/>
      <c r="T20" s="53">
        <f>E20</f>
        <v>0</v>
      </c>
      <c r="U20" s="36"/>
      <c r="V20" s="36"/>
      <c r="W20" s="36"/>
      <c r="AB20" s="25">
        <f>E20</f>
        <v>0</v>
      </c>
      <c r="BC20" s="215"/>
      <c r="BD20" s="1"/>
      <c r="BE20" s="220" t="s">
        <v>62</v>
      </c>
      <c r="BF20" s="231" t="s">
        <v>168</v>
      </c>
      <c r="BG20" s="231"/>
      <c r="BH20" s="231"/>
      <c r="BI20" s="231"/>
      <c r="BJ20" s="231"/>
      <c r="BK20" s="231"/>
      <c r="BL20" s="231"/>
      <c r="BM20" s="231"/>
      <c r="BT20" s="19" t="str">
        <f>BE20</f>
        <v>x</v>
      </c>
    </row>
    <row r="21" spans="3:72" ht="8.1" customHeight="1" x14ac:dyDescent="0.25">
      <c r="C21" s="14"/>
      <c r="D21" s="1"/>
      <c r="E21" s="39"/>
      <c r="F21" s="231"/>
      <c r="G21" s="231"/>
      <c r="H21" s="231"/>
      <c r="I21" s="231"/>
      <c r="J21" s="231"/>
      <c r="K21" s="231"/>
      <c r="L21" s="231"/>
      <c r="M21" s="231"/>
      <c r="Q21" s="13"/>
      <c r="T21" s="36"/>
      <c r="U21" s="36"/>
      <c r="V21" s="36"/>
      <c r="W21" s="36"/>
      <c r="BC21" s="215"/>
      <c r="BD21" s="1"/>
      <c r="BE21" s="39"/>
      <c r="BF21" s="231"/>
      <c r="BG21" s="231"/>
      <c r="BH21" s="231"/>
      <c r="BI21" s="231"/>
      <c r="BJ21" s="231"/>
      <c r="BK21" s="231"/>
      <c r="BL21" s="231"/>
      <c r="BM21" s="231"/>
    </row>
    <row r="22" spans="3:72" ht="8.1" customHeight="1" x14ac:dyDescent="0.25">
      <c r="C22" s="14"/>
      <c r="D22" s="1"/>
      <c r="E22" s="39"/>
      <c r="F22" s="42"/>
      <c r="Q22" s="13"/>
      <c r="T22" s="36"/>
      <c r="U22" s="36"/>
      <c r="V22" s="36"/>
      <c r="W22" s="36"/>
      <c r="BC22" s="215"/>
      <c r="BD22" s="1"/>
      <c r="BE22" s="39"/>
      <c r="BF22" s="42"/>
    </row>
    <row r="23" spans="3:72" ht="18" customHeight="1" x14ac:dyDescent="0.25">
      <c r="C23" s="14"/>
      <c r="D23" s="1"/>
      <c r="E23" s="52"/>
      <c r="F23" s="231" t="s">
        <v>171</v>
      </c>
      <c r="G23" s="231"/>
      <c r="H23" s="231"/>
      <c r="I23" s="231"/>
      <c r="J23" s="231"/>
      <c r="K23" s="231"/>
      <c r="L23" s="231"/>
      <c r="M23" s="231"/>
      <c r="Q23" s="13"/>
      <c r="T23" s="53">
        <f t="shared" ref="T23" si="3">E23</f>
        <v>0</v>
      </c>
      <c r="U23" s="36"/>
      <c r="V23" s="36"/>
      <c r="W23" s="36"/>
      <c r="AB23" s="25">
        <f>E23</f>
        <v>0</v>
      </c>
      <c r="BC23" s="215"/>
      <c r="BD23" s="1"/>
      <c r="BE23" s="220" t="s">
        <v>62</v>
      </c>
      <c r="BF23" s="231" t="s">
        <v>171</v>
      </c>
      <c r="BG23" s="231"/>
      <c r="BH23" s="231"/>
      <c r="BI23" s="231"/>
      <c r="BJ23" s="231"/>
      <c r="BK23" s="231"/>
      <c r="BL23" s="231"/>
      <c r="BM23" s="231"/>
      <c r="BT23" s="19" t="str">
        <f t="shared" ref="BT23" si="4">BE23</f>
        <v>x</v>
      </c>
    </row>
    <row r="24" spans="3:72" ht="8.1" customHeight="1" x14ac:dyDescent="0.25">
      <c r="C24" s="14"/>
      <c r="D24" s="1"/>
      <c r="E24" s="39"/>
      <c r="F24" s="231"/>
      <c r="G24" s="231"/>
      <c r="H24" s="231"/>
      <c r="I24" s="231"/>
      <c r="J24" s="231"/>
      <c r="K24" s="231"/>
      <c r="L24" s="231"/>
      <c r="M24" s="231"/>
      <c r="Q24" s="13"/>
      <c r="T24" s="36"/>
      <c r="U24" s="36"/>
      <c r="V24" s="36"/>
      <c r="W24" s="36"/>
      <c r="BC24" s="215"/>
      <c r="BD24" s="1"/>
      <c r="BE24" s="39"/>
      <c r="BF24" s="231"/>
      <c r="BG24" s="231"/>
      <c r="BH24" s="231"/>
      <c r="BI24" s="231"/>
      <c r="BJ24" s="231"/>
      <c r="BK24" s="231"/>
      <c r="BL24" s="231"/>
      <c r="BM24" s="231"/>
    </row>
    <row r="25" spans="3:72" ht="18" customHeight="1" x14ac:dyDescent="0.25">
      <c r="C25" s="14"/>
      <c r="D25" s="1"/>
      <c r="E25" s="39"/>
      <c r="Q25" s="13" t="str">
        <f>IF(BQ25="","",BQ25)</f>
        <v/>
      </c>
      <c r="T25" s="36"/>
      <c r="U25" s="36"/>
      <c r="V25" s="36"/>
      <c r="W25" s="36"/>
      <c r="BC25" s="215"/>
      <c r="BD25" s="1"/>
      <c r="BE25" s="39"/>
    </row>
    <row r="26" spans="3:72" ht="18" customHeight="1" x14ac:dyDescent="0.25">
      <c r="C26" s="14"/>
      <c r="D26" s="1" t="s">
        <v>151</v>
      </c>
      <c r="E26" s="228" t="s">
        <v>200</v>
      </c>
      <c r="F26" s="229"/>
      <c r="G26" s="229"/>
      <c r="H26" s="229"/>
      <c r="I26" s="229"/>
      <c r="J26" s="229"/>
      <c r="K26" s="229"/>
      <c r="L26" s="229"/>
      <c r="M26" s="229"/>
      <c r="Q26" s="13" t="str">
        <f t="shared" si="0"/>
        <v/>
      </c>
      <c r="T26" s="36"/>
      <c r="U26" s="36"/>
      <c r="V26" s="36"/>
      <c r="W26" s="36"/>
      <c r="BC26" s="215"/>
      <c r="BD26" s="1" t="s">
        <v>148</v>
      </c>
      <c r="BE26" s="228" t="s">
        <v>200</v>
      </c>
      <c r="BF26" s="229"/>
      <c r="BG26" s="229"/>
      <c r="BH26" s="229"/>
      <c r="BI26" s="229"/>
      <c r="BJ26" s="229"/>
      <c r="BK26" s="229"/>
      <c r="BL26" s="229"/>
      <c r="BM26" s="229"/>
    </row>
    <row r="27" spans="3:72" ht="18" customHeight="1" x14ac:dyDescent="0.25">
      <c r="C27" s="14"/>
      <c r="D27" s="1"/>
      <c r="E27" s="38" t="s">
        <v>4</v>
      </c>
      <c r="F27" s="251"/>
      <c r="G27" s="251"/>
      <c r="H27" s="251"/>
      <c r="I27" s="251"/>
      <c r="J27" s="251"/>
      <c r="K27" s="251"/>
      <c r="O27" s="11" t="str">
        <f>IF(F27="","",IF(COUNTIF($T$27:$T$29,F27)&gt;0,1/COUNTIF($F$27:$F$29,F27),0))</f>
        <v/>
      </c>
      <c r="P27" s="12" t="s">
        <v>156</v>
      </c>
      <c r="Q27" s="13">
        <f t="shared" si="0"/>
        <v>1</v>
      </c>
      <c r="T27" s="54" t="str">
        <f>IF(BT27="","",BT27)</f>
        <v>Anlagevermögen</v>
      </c>
      <c r="U27" s="36"/>
      <c r="V27" s="36"/>
      <c r="W27" s="36"/>
      <c r="AB27" s="25">
        <f>F27</f>
        <v>0</v>
      </c>
      <c r="BC27" s="215"/>
      <c r="BD27" s="1"/>
      <c r="BE27" s="217" t="s">
        <v>4</v>
      </c>
      <c r="BF27" s="226" t="s">
        <v>59</v>
      </c>
      <c r="BG27" s="226"/>
      <c r="BH27" s="226"/>
      <c r="BI27" s="226"/>
      <c r="BJ27" s="226"/>
      <c r="BK27" s="226"/>
      <c r="BO27" s="22">
        <v>1</v>
      </c>
      <c r="BP27" s="12" t="s">
        <v>156</v>
      </c>
      <c r="BQ27" s="13">
        <v>1</v>
      </c>
      <c r="BT27" s="19" t="str">
        <f>BF27</f>
        <v>Anlagevermögen</v>
      </c>
    </row>
    <row r="28" spans="3:72" ht="18" customHeight="1" x14ac:dyDescent="0.25">
      <c r="C28" s="14"/>
      <c r="D28" s="1"/>
      <c r="E28" s="38" t="s">
        <v>4</v>
      </c>
      <c r="F28" s="252"/>
      <c r="G28" s="252"/>
      <c r="H28" s="252"/>
      <c r="I28" s="252"/>
      <c r="J28" s="252"/>
      <c r="K28" s="252"/>
      <c r="O28" s="11" t="str">
        <f>IF(F28="","",IF(COUNTIF($T$27:$T$29,F28)&gt;0,1/COUNTIF($F$27:$F$29,F28),0))</f>
        <v/>
      </c>
      <c r="P28" s="12" t="s">
        <v>156</v>
      </c>
      <c r="Q28" s="13">
        <f t="shared" si="0"/>
        <v>1</v>
      </c>
      <c r="T28" s="54" t="str">
        <f>IF(BT28="","",BT28)</f>
        <v>Umlaufvermögen</v>
      </c>
      <c r="U28" s="36"/>
      <c r="V28" s="36"/>
      <c r="W28" s="36"/>
      <c r="AB28" s="25">
        <f>F28</f>
        <v>0</v>
      </c>
      <c r="BC28" s="215"/>
      <c r="BD28" s="1"/>
      <c r="BE28" s="217" t="s">
        <v>4</v>
      </c>
      <c r="BF28" s="227" t="s">
        <v>60</v>
      </c>
      <c r="BG28" s="227"/>
      <c r="BH28" s="227"/>
      <c r="BI28" s="227"/>
      <c r="BJ28" s="227"/>
      <c r="BK28" s="227"/>
      <c r="BO28" s="22">
        <v>1</v>
      </c>
      <c r="BP28" s="12" t="s">
        <v>156</v>
      </c>
      <c r="BQ28" s="13">
        <v>1</v>
      </c>
      <c r="BT28" s="19" t="str">
        <f>BF28</f>
        <v>Umlaufvermögen</v>
      </c>
    </row>
    <row r="29" spans="3:72" ht="18" customHeight="1" x14ac:dyDescent="0.25">
      <c r="C29" s="14"/>
      <c r="D29" s="1"/>
      <c r="E29" s="38" t="s">
        <v>4</v>
      </c>
      <c r="F29" s="252"/>
      <c r="G29" s="252"/>
      <c r="H29" s="252"/>
      <c r="I29" s="252"/>
      <c r="J29" s="252"/>
      <c r="K29" s="252"/>
      <c r="O29" s="11" t="str">
        <f>IF(F29="","",IF(COUNTIF($T$27:$T$29,F29)&gt;0,1/COUNTIF($F$27:$F$29,F29),0))</f>
        <v/>
      </c>
      <c r="P29" s="12" t="s">
        <v>156</v>
      </c>
      <c r="Q29" s="13">
        <f t="shared" si="0"/>
        <v>1</v>
      </c>
      <c r="T29" s="54" t="str">
        <f>IF(BT29="","",BT29)</f>
        <v>Gesamtvermögen</v>
      </c>
      <c r="U29" s="36"/>
      <c r="V29" s="36"/>
      <c r="W29" s="36"/>
      <c r="AB29" s="25">
        <f>F29</f>
        <v>0</v>
      </c>
      <c r="BC29" s="215"/>
      <c r="BD29" s="1"/>
      <c r="BE29" s="217" t="s">
        <v>4</v>
      </c>
      <c r="BF29" s="227" t="s">
        <v>61</v>
      </c>
      <c r="BG29" s="227"/>
      <c r="BH29" s="227"/>
      <c r="BI29" s="227"/>
      <c r="BJ29" s="227"/>
      <c r="BK29" s="227"/>
      <c r="BO29" s="22">
        <v>1</v>
      </c>
      <c r="BP29" s="12" t="s">
        <v>156</v>
      </c>
      <c r="BQ29" s="13">
        <v>1</v>
      </c>
      <c r="BT29" s="19" t="str">
        <f>BF29</f>
        <v>Gesamtvermögen</v>
      </c>
    </row>
    <row r="30" spans="3:72" ht="18" customHeight="1" thickBot="1" x14ac:dyDescent="0.3">
      <c r="C30" s="14"/>
      <c r="D30" s="1"/>
      <c r="E30" s="37"/>
      <c r="Q30" s="13" t="str">
        <f t="shared" si="0"/>
        <v/>
      </c>
      <c r="T30" s="36"/>
      <c r="U30" s="36"/>
      <c r="V30" s="36"/>
      <c r="W30" s="36"/>
      <c r="BC30" s="215"/>
      <c r="BD30" s="1"/>
      <c r="BE30" s="37"/>
    </row>
    <row r="31" spans="3:72" ht="32.1" customHeight="1" thickBot="1" x14ac:dyDescent="0.3">
      <c r="C31" s="14" t="s">
        <v>162</v>
      </c>
      <c r="D31" s="232" t="s">
        <v>386</v>
      </c>
      <c r="E31" s="232"/>
      <c r="F31" s="232"/>
      <c r="G31" s="232"/>
      <c r="H31" s="232"/>
      <c r="I31" s="232"/>
      <c r="J31" s="232"/>
      <c r="K31" s="232"/>
      <c r="L31" s="232"/>
      <c r="M31" s="232"/>
      <c r="Q31" s="13" t="str">
        <f t="shared" ref="Q31:Q36" si="5">IF(BQ31="","",BQ31)</f>
        <v/>
      </c>
      <c r="W31" s="36"/>
      <c r="X31" s="56">
        <f>SUM(O31:O47)</f>
        <v>0</v>
      </c>
      <c r="Y31" s="57" t="s">
        <v>156</v>
      </c>
      <c r="Z31" s="58">
        <f>SUM(Q31:Q47)</f>
        <v>10</v>
      </c>
      <c r="BC31" s="215" t="s">
        <v>244</v>
      </c>
      <c r="BD31" s="232" t="s">
        <v>245</v>
      </c>
      <c r="BE31" s="232"/>
      <c r="BF31" s="232"/>
      <c r="BG31" s="232"/>
      <c r="BH31" s="232"/>
      <c r="BI31" s="232"/>
      <c r="BJ31" s="232"/>
      <c r="BK31" s="232"/>
      <c r="BL31" s="232"/>
      <c r="BM31" s="232"/>
    </row>
    <row r="32" spans="3:72" ht="54" customHeight="1" x14ac:dyDescent="0.25">
      <c r="C32" s="14"/>
      <c r="D32" s="1" t="s">
        <v>148</v>
      </c>
      <c r="E32" s="228" t="s">
        <v>248</v>
      </c>
      <c r="F32" s="229"/>
      <c r="G32" s="229"/>
      <c r="H32" s="229"/>
      <c r="I32" s="229"/>
      <c r="J32" s="229"/>
      <c r="K32" s="229"/>
      <c r="L32" s="229"/>
      <c r="M32" s="229"/>
      <c r="Q32" s="13" t="str">
        <f t="shared" si="5"/>
        <v/>
      </c>
      <c r="T32" s="36"/>
      <c r="U32" s="36"/>
      <c r="V32" s="36"/>
      <c r="W32" s="36"/>
      <c r="BC32" s="215"/>
      <c r="BD32" s="1" t="s">
        <v>160</v>
      </c>
      <c r="BE32" s="228" t="s">
        <v>248</v>
      </c>
      <c r="BF32" s="229"/>
      <c r="BG32" s="229"/>
      <c r="BH32" s="229"/>
      <c r="BI32" s="229"/>
      <c r="BJ32" s="229"/>
      <c r="BK32" s="229"/>
      <c r="BL32" s="229"/>
      <c r="BM32" s="229"/>
    </row>
    <row r="33" spans="3:72" ht="18" customHeight="1" x14ac:dyDescent="0.25">
      <c r="C33" s="14"/>
      <c r="D33" s="1"/>
      <c r="E33" s="40" t="s">
        <v>4</v>
      </c>
      <c r="F33" s="251"/>
      <c r="G33" s="251"/>
      <c r="H33" s="251"/>
      <c r="I33" s="251"/>
      <c r="J33" s="251"/>
      <c r="K33" s="251"/>
      <c r="L33" s="42" t="s">
        <v>30</v>
      </c>
      <c r="O33" s="11" t="str">
        <f>IF(F33="","",IF(COUNTIF($T$33:$T$36,F33)&gt;0,1/COUNTIF($F$33:$F$36,F33),0))</f>
        <v/>
      </c>
      <c r="P33" s="12" t="s">
        <v>156</v>
      </c>
      <c r="Q33" s="13">
        <f t="shared" si="5"/>
        <v>1</v>
      </c>
      <c r="T33" s="54" t="str">
        <f>IF(BT33="","",BT33)</f>
        <v>höher die Eigenkapitalbildung des Unternehmens</v>
      </c>
      <c r="U33" s="36"/>
      <c r="V33" s="36"/>
      <c r="W33" s="36"/>
      <c r="AB33" s="25">
        <f>F33</f>
        <v>0</v>
      </c>
      <c r="BC33" s="215"/>
      <c r="BD33" s="1"/>
      <c r="BE33" s="40" t="s">
        <v>4</v>
      </c>
      <c r="BF33" s="226" t="s">
        <v>143</v>
      </c>
      <c r="BG33" s="226"/>
      <c r="BH33" s="226"/>
      <c r="BI33" s="226"/>
      <c r="BJ33" s="226"/>
      <c r="BK33" s="226"/>
      <c r="BL33" s="42" t="s">
        <v>30</v>
      </c>
      <c r="BO33" s="22">
        <v>1</v>
      </c>
      <c r="BP33" s="12" t="s">
        <v>156</v>
      </c>
      <c r="BQ33" s="13">
        <v>1</v>
      </c>
      <c r="BT33" s="19" t="str">
        <f>BF33</f>
        <v>höher die Eigenkapitalbildung des Unternehmens</v>
      </c>
    </row>
    <row r="34" spans="3:72" ht="18" customHeight="1" x14ac:dyDescent="0.25">
      <c r="C34" s="14"/>
      <c r="D34" s="1"/>
      <c r="E34" s="40" t="s">
        <v>4</v>
      </c>
      <c r="F34" s="252"/>
      <c r="G34" s="252"/>
      <c r="H34" s="252"/>
      <c r="I34" s="252"/>
      <c r="J34" s="252"/>
      <c r="K34" s="252"/>
      <c r="L34" s="42" t="s">
        <v>30</v>
      </c>
      <c r="O34" s="11" t="str">
        <f>IF(F34="","",IF(COUNTIF($T$33:$T$36,F34)&gt;0,1/COUNTIF($F$33:$F$36,F34),0))</f>
        <v/>
      </c>
      <c r="P34" s="12" t="s">
        <v>156</v>
      </c>
      <c r="Q34" s="13">
        <f t="shared" si="5"/>
        <v>1</v>
      </c>
      <c r="T34" s="54" t="str">
        <f>IF(BT34="","",BT34)</f>
        <v>höher die Kapitaldienstgrenze in Relation zum Kapitaldienst</v>
      </c>
      <c r="U34" s="36"/>
      <c r="V34" s="36"/>
      <c r="W34" s="36"/>
      <c r="AB34" s="25">
        <f>F34</f>
        <v>0</v>
      </c>
      <c r="BC34" s="215"/>
      <c r="BD34" s="1"/>
      <c r="BE34" s="40" t="s">
        <v>4</v>
      </c>
      <c r="BF34" s="227" t="s">
        <v>144</v>
      </c>
      <c r="BG34" s="227" t="s">
        <v>30</v>
      </c>
      <c r="BH34" s="227"/>
      <c r="BI34" s="227"/>
      <c r="BJ34" s="227"/>
      <c r="BK34" s="227"/>
      <c r="BL34" s="42" t="s">
        <v>30</v>
      </c>
      <c r="BO34" s="22">
        <v>1</v>
      </c>
      <c r="BP34" s="12" t="s">
        <v>156</v>
      </c>
      <c r="BQ34" s="13">
        <v>1</v>
      </c>
      <c r="BT34" s="19" t="str">
        <f>BF34</f>
        <v>höher die Kapitaldienstgrenze in Relation zum Kapitaldienst</v>
      </c>
    </row>
    <row r="35" spans="3:72" ht="18" customHeight="1" x14ac:dyDescent="0.25">
      <c r="C35" s="14"/>
      <c r="D35" s="1"/>
      <c r="E35" s="40" t="s">
        <v>4</v>
      </c>
      <c r="F35" s="252"/>
      <c r="G35" s="252"/>
      <c r="H35" s="252"/>
      <c r="I35" s="252"/>
      <c r="J35" s="252"/>
      <c r="K35" s="252"/>
      <c r="L35" s="42" t="s">
        <v>35</v>
      </c>
      <c r="O35" s="11" t="str">
        <f>IF(F35="","",IF(COUNTIF($T$33:$T$36,F35)&gt;0,1/COUNTIF($F$33:$F$36,F35),0))</f>
        <v/>
      </c>
      <c r="P35" s="12" t="s">
        <v>156</v>
      </c>
      <c r="Q35" s="13">
        <f t="shared" si="5"/>
        <v>1</v>
      </c>
      <c r="T35" s="54" t="str">
        <f>IF(BT35="","",BT35)</f>
        <v>höher die Gewinnrate</v>
      </c>
      <c r="U35" s="36"/>
      <c r="V35" s="36"/>
      <c r="W35" s="36"/>
      <c r="AB35" s="25">
        <f>F35</f>
        <v>0</v>
      </c>
      <c r="BC35" s="215"/>
      <c r="BD35" s="1"/>
      <c r="BE35" s="40" t="s">
        <v>4</v>
      </c>
      <c r="BF35" s="227" t="s">
        <v>145</v>
      </c>
      <c r="BG35" s="227"/>
      <c r="BH35" s="227"/>
      <c r="BI35" s="227"/>
      <c r="BJ35" s="227"/>
      <c r="BK35" s="227"/>
      <c r="BL35" s="42" t="s">
        <v>35</v>
      </c>
      <c r="BO35" s="22">
        <v>1</v>
      </c>
      <c r="BP35" s="12" t="s">
        <v>156</v>
      </c>
      <c r="BQ35" s="13">
        <v>1</v>
      </c>
      <c r="BT35" s="19" t="str">
        <f>BF35</f>
        <v>höher die Gewinnrate</v>
      </c>
    </row>
    <row r="36" spans="3:72" ht="18" customHeight="1" x14ac:dyDescent="0.25">
      <c r="C36" s="14"/>
      <c r="D36" s="1"/>
      <c r="E36" s="40" t="s">
        <v>4</v>
      </c>
      <c r="F36" s="252"/>
      <c r="G36" s="252"/>
      <c r="H36" s="252"/>
      <c r="I36" s="252"/>
      <c r="J36" s="252"/>
      <c r="K36" s="252"/>
      <c r="L36" s="42" t="s">
        <v>394</v>
      </c>
      <c r="O36" s="11" t="str">
        <f>IF(F36="","",IF(COUNTIF($T$33:$T$36,F36)&gt;0,1/COUNTIF($F$33:$F$36,F36),0))</f>
        <v/>
      </c>
      <c r="P36" s="12" t="s">
        <v>156</v>
      </c>
      <c r="Q36" s="13">
        <f t="shared" si="5"/>
        <v>1</v>
      </c>
      <c r="T36" s="54" t="str">
        <f>IF(BT36="","",BT36)</f>
        <v>niedriger der Fremdkapitalanteil am Vermögen</v>
      </c>
      <c r="U36" s="36"/>
      <c r="V36" s="36"/>
      <c r="W36" s="36"/>
      <c r="AB36" s="25">
        <f>F36</f>
        <v>0</v>
      </c>
      <c r="BC36" s="215"/>
      <c r="BD36" s="1"/>
      <c r="BE36" s="40" t="s">
        <v>4</v>
      </c>
      <c r="BF36" s="227" t="s">
        <v>146</v>
      </c>
      <c r="BG36" s="227"/>
      <c r="BH36" s="227"/>
      <c r="BI36" s="227"/>
      <c r="BJ36" s="227"/>
      <c r="BK36" s="227"/>
      <c r="BL36" s="42" t="s">
        <v>136</v>
      </c>
      <c r="BO36" s="22">
        <v>1</v>
      </c>
      <c r="BP36" s="12" t="s">
        <v>156</v>
      </c>
      <c r="BQ36" s="13">
        <v>1</v>
      </c>
      <c r="BT36" s="19" t="str">
        <f>BF36</f>
        <v>niedriger der Fremdkapitalanteil am Vermögen</v>
      </c>
    </row>
    <row r="37" spans="3:72" ht="18" customHeight="1" x14ac:dyDescent="0.25">
      <c r="E37" s="39"/>
      <c r="BE37" s="39"/>
    </row>
    <row r="38" spans="3:72" ht="18" customHeight="1" x14ac:dyDescent="0.25">
      <c r="C38" s="14"/>
      <c r="D38" s="1" t="s">
        <v>151</v>
      </c>
      <c r="E38" s="228" t="s">
        <v>246</v>
      </c>
      <c r="F38" s="229"/>
      <c r="G38" s="229"/>
      <c r="H38" s="229"/>
      <c r="I38" s="229"/>
      <c r="J38" s="229"/>
      <c r="K38" s="229"/>
      <c r="L38" s="229"/>
      <c r="M38" s="229"/>
      <c r="Q38" s="13" t="str">
        <f>IF(BQ38="","",BQ38)</f>
        <v/>
      </c>
      <c r="T38" s="36"/>
      <c r="U38" s="36"/>
      <c r="V38" s="36"/>
      <c r="W38" s="36"/>
      <c r="BC38" s="215"/>
      <c r="BD38" s="1" t="s">
        <v>148</v>
      </c>
      <c r="BE38" s="228" t="s">
        <v>246</v>
      </c>
      <c r="BF38" s="229"/>
      <c r="BG38" s="229"/>
      <c r="BH38" s="229"/>
      <c r="BI38" s="229"/>
      <c r="BJ38" s="229"/>
      <c r="BK38" s="229"/>
      <c r="BL38" s="229"/>
      <c r="BM38" s="229"/>
    </row>
    <row r="39" spans="3:72" ht="18" customHeight="1" x14ac:dyDescent="0.25">
      <c r="C39" s="14"/>
      <c r="D39" s="1"/>
      <c r="E39" s="38" t="s">
        <v>4</v>
      </c>
      <c r="F39" s="251"/>
      <c r="G39" s="251"/>
      <c r="H39" s="251"/>
      <c r="I39" s="251"/>
      <c r="J39" s="251"/>
      <c r="K39" s="251"/>
      <c r="O39" s="11" t="str">
        <f>IF(F39="","",IF(COUNTIF($T$39:$T$42,F39)&gt;0,1/COUNTIF($F$39:$F$42,F39),0))</f>
        <v/>
      </c>
      <c r="P39" s="12" t="s">
        <v>156</v>
      </c>
      <c r="Q39" s="13">
        <f>IF(BQ39="","",BQ39)</f>
        <v>1</v>
      </c>
      <c r="T39" s="54" t="str">
        <f>IF(BT39="","",BT39)</f>
        <v>Eigenkapitalveränderung</v>
      </c>
      <c r="U39" s="36"/>
      <c r="V39" s="36"/>
      <c r="W39" s="36"/>
      <c r="AB39" s="25">
        <f>F39</f>
        <v>0</v>
      </c>
      <c r="BC39" s="215"/>
      <c r="BD39" s="1"/>
      <c r="BE39" s="217" t="s">
        <v>4</v>
      </c>
      <c r="BF39" s="226" t="s">
        <v>137</v>
      </c>
      <c r="BG39" s="226"/>
      <c r="BH39" s="226"/>
      <c r="BI39" s="226"/>
      <c r="BJ39" s="226"/>
      <c r="BK39" s="226"/>
      <c r="BO39" s="22">
        <v>1</v>
      </c>
      <c r="BP39" s="12" t="s">
        <v>156</v>
      </c>
      <c r="BQ39" s="13">
        <v>1</v>
      </c>
      <c r="BT39" s="19" t="str">
        <f>BF39</f>
        <v>Eigenkapitalveränderung</v>
      </c>
    </row>
    <row r="40" spans="3:72" ht="18" customHeight="1" x14ac:dyDescent="0.25">
      <c r="C40" s="14"/>
      <c r="D40" s="1"/>
      <c r="E40" s="38" t="s">
        <v>4</v>
      </c>
      <c r="F40" s="252"/>
      <c r="G40" s="252"/>
      <c r="H40" s="252"/>
      <c r="I40" s="252"/>
      <c r="J40" s="252"/>
      <c r="K40" s="252"/>
      <c r="O40" s="11" t="str">
        <f>IF(F40="","",IF(COUNTIF($T$39:$T$42,F40)&gt;0,1/COUNTIF($F$39:$F$42,F40),0))</f>
        <v/>
      </c>
      <c r="P40" s="12" t="s">
        <v>156</v>
      </c>
      <c r="Q40" s="13">
        <f>IF(BQ40="","",BQ40)</f>
        <v>1</v>
      </c>
      <c r="T40" s="54" t="str">
        <f>IF(BT40="","",BT40)</f>
        <v>gezahlte Schulden</v>
      </c>
      <c r="U40" s="36"/>
      <c r="V40" s="36"/>
      <c r="W40" s="36"/>
      <c r="AB40" s="25">
        <f>F40</f>
        <v>0</v>
      </c>
      <c r="BC40" s="215"/>
      <c r="BD40" s="1"/>
      <c r="BE40" s="217" t="s">
        <v>4</v>
      </c>
      <c r="BF40" s="227" t="s">
        <v>138</v>
      </c>
      <c r="BG40" s="227"/>
      <c r="BH40" s="227"/>
      <c r="BI40" s="227"/>
      <c r="BJ40" s="227"/>
      <c r="BK40" s="227"/>
      <c r="BO40" s="22">
        <v>1</v>
      </c>
      <c r="BP40" s="12" t="s">
        <v>156</v>
      </c>
      <c r="BQ40" s="13">
        <v>1</v>
      </c>
      <c r="BT40" s="19" t="str">
        <f>BF40</f>
        <v>gezahlte Schulden</v>
      </c>
    </row>
    <row r="41" spans="3:72" ht="18" customHeight="1" x14ac:dyDescent="0.25">
      <c r="C41" s="14"/>
      <c r="D41" s="1"/>
      <c r="E41" s="38" t="s">
        <v>4</v>
      </c>
      <c r="F41" s="252"/>
      <c r="G41" s="252"/>
      <c r="H41" s="252"/>
      <c r="I41" s="252"/>
      <c r="J41" s="252"/>
      <c r="K41" s="252"/>
      <c r="O41" s="11" t="str">
        <f>IF(F41="","",IF(COUNTIF($T$39:$T$42,F41)&gt;0,1/COUNTIF($F$39:$F$42,F41),0))</f>
        <v/>
      </c>
      <c r="P41" s="12" t="s">
        <v>156</v>
      </c>
      <c r="Q41" s="13">
        <f>IF(BQ41="","",BQ41)</f>
        <v>1</v>
      </c>
      <c r="T41" s="54" t="str">
        <f>IF(BT41="","",BT41)</f>
        <v>Afa (Gebäude, Grundverbesserungen, Dauerkulturen)</v>
      </c>
      <c r="U41" s="36"/>
      <c r="V41" s="36"/>
      <c r="W41" s="36"/>
      <c r="AB41" s="25">
        <f>F41</f>
        <v>0</v>
      </c>
      <c r="BC41" s="215"/>
      <c r="BD41" s="1"/>
      <c r="BE41" s="217" t="s">
        <v>4</v>
      </c>
      <c r="BF41" s="227" t="s">
        <v>139</v>
      </c>
      <c r="BG41" s="227"/>
      <c r="BH41" s="227"/>
      <c r="BI41" s="227"/>
      <c r="BJ41" s="227"/>
      <c r="BK41" s="227"/>
      <c r="BO41" s="22">
        <v>1</v>
      </c>
      <c r="BP41" s="12" t="s">
        <v>156</v>
      </c>
      <c r="BQ41" s="13">
        <v>1</v>
      </c>
      <c r="BT41" s="19" t="str">
        <f>BF41</f>
        <v>Afa (Gebäude, Grundverbesserungen, Dauerkulturen)</v>
      </c>
    </row>
    <row r="42" spans="3:72" ht="18" customHeight="1" x14ac:dyDescent="0.25">
      <c r="C42" s="14"/>
      <c r="D42" s="1"/>
      <c r="E42" s="38" t="s">
        <v>4</v>
      </c>
      <c r="F42" s="252"/>
      <c r="G42" s="252"/>
      <c r="H42" s="252"/>
      <c r="I42" s="252"/>
      <c r="J42" s="252"/>
      <c r="K42" s="252"/>
      <c r="O42" s="11" t="str">
        <f>IF(F42="","",IF(COUNTIF($T$39:$T$42,F42)&gt;0,1/COUNTIF($F$39:$F$42,F42),0))</f>
        <v/>
      </c>
      <c r="P42" s="12" t="s">
        <v>156</v>
      </c>
      <c r="Q42" s="13">
        <f>IF(BQ42="","",BQ42)</f>
        <v>1</v>
      </c>
      <c r="T42" s="54" t="str">
        <f>IF(BT42="","",BT42)</f>
        <v>Afa (Maschinen)</v>
      </c>
      <c r="U42" s="36"/>
      <c r="V42" s="36"/>
      <c r="W42" s="36"/>
      <c r="AB42" s="25">
        <f>F42</f>
        <v>0</v>
      </c>
      <c r="BC42" s="215"/>
      <c r="BD42" s="1"/>
      <c r="BE42" s="217" t="s">
        <v>4</v>
      </c>
      <c r="BF42" s="227" t="s">
        <v>140</v>
      </c>
      <c r="BG42" s="227"/>
      <c r="BH42" s="227"/>
      <c r="BI42" s="227"/>
      <c r="BJ42" s="227"/>
      <c r="BK42" s="227"/>
      <c r="BO42" s="22">
        <v>1</v>
      </c>
      <c r="BP42" s="12" t="s">
        <v>156</v>
      </c>
      <c r="BQ42" s="13">
        <v>1</v>
      </c>
      <c r="BT42" s="19" t="str">
        <f>BF42</f>
        <v>Afa (Maschinen)</v>
      </c>
    </row>
    <row r="43" spans="3:72" ht="18" customHeight="1" x14ac:dyDescent="0.25">
      <c r="C43" s="14"/>
      <c r="D43" s="1"/>
      <c r="E43" s="37"/>
      <c r="Q43" s="13" t="str">
        <f>IF(BQ43="","",BQ43)</f>
        <v/>
      </c>
      <c r="T43" s="36"/>
      <c r="U43" s="36"/>
      <c r="V43" s="36"/>
      <c r="W43" s="36"/>
      <c r="BC43" s="215"/>
      <c r="BD43" s="1"/>
      <c r="BE43" s="37"/>
    </row>
    <row r="44" spans="3:72" ht="18" customHeight="1" x14ac:dyDescent="0.25">
      <c r="C44" s="14"/>
      <c r="D44" s="1" t="s">
        <v>160</v>
      </c>
      <c r="E44" s="228" t="s">
        <v>220</v>
      </c>
      <c r="F44" s="229"/>
      <c r="G44" s="229"/>
      <c r="H44" s="229"/>
      <c r="I44" s="229"/>
      <c r="J44" s="229"/>
      <c r="K44" s="229"/>
      <c r="L44" s="229"/>
      <c r="M44" s="229"/>
      <c r="Q44" s="13" t="str">
        <f>IF(BQ44="","",BQ44)</f>
        <v/>
      </c>
      <c r="T44" s="36"/>
      <c r="U44" s="36"/>
      <c r="V44" s="36"/>
      <c r="W44" s="36"/>
      <c r="BC44" s="215"/>
      <c r="BD44" s="1" t="s">
        <v>151</v>
      </c>
      <c r="BE44" s="228" t="s">
        <v>220</v>
      </c>
      <c r="BF44" s="229"/>
      <c r="BG44" s="229"/>
      <c r="BH44" s="229"/>
      <c r="BI44" s="229"/>
      <c r="BJ44" s="229"/>
      <c r="BK44" s="229"/>
      <c r="BL44" s="229"/>
      <c r="BM44" s="229"/>
    </row>
    <row r="45" spans="3:72" ht="18" customHeight="1" x14ac:dyDescent="0.25">
      <c r="C45" s="14"/>
      <c r="D45" s="1"/>
      <c r="E45" s="40" t="s">
        <v>4</v>
      </c>
      <c r="F45" s="251"/>
      <c r="G45" s="251"/>
      <c r="H45" s="251"/>
      <c r="I45" s="251"/>
      <c r="J45" s="251"/>
      <c r="K45" s="251"/>
      <c r="L45" s="251"/>
      <c r="M45" s="251"/>
      <c r="O45" s="11" t="str">
        <f>IF(F45="","",IF(COUNTIF($T$45:$T$46,F45)&gt;0,1/COUNTIF($F$45:$F$46,F45),0))</f>
        <v/>
      </c>
      <c r="P45" s="12" t="s">
        <v>156</v>
      </c>
      <c r="Q45" s="13">
        <f>IF(BQ45="","",BQ45)</f>
        <v>1</v>
      </c>
      <c r="T45" s="54" t="str">
        <f>IF(BT45="","",BT45)</f>
        <v>wie viel maximal für Zinsen und Tilgung (= Kapitaldienst)</v>
      </c>
      <c r="U45" s="36"/>
      <c r="V45" s="36"/>
      <c r="W45" s="36"/>
      <c r="AB45" s="25">
        <f>F45</f>
        <v>0</v>
      </c>
      <c r="BC45" s="215"/>
      <c r="BD45" s="1"/>
      <c r="BE45" s="40" t="s">
        <v>4</v>
      </c>
      <c r="BF45" s="226" t="s">
        <v>141</v>
      </c>
      <c r="BG45" s="226"/>
      <c r="BH45" s="226"/>
      <c r="BI45" s="226"/>
      <c r="BJ45" s="226"/>
      <c r="BK45" s="226"/>
      <c r="BL45" s="226"/>
      <c r="BM45" s="226"/>
      <c r="BO45" s="22">
        <v>1</v>
      </c>
      <c r="BP45" s="12" t="s">
        <v>156</v>
      </c>
      <c r="BQ45" s="13">
        <v>1</v>
      </c>
      <c r="BT45" s="19" t="str">
        <f>BF45</f>
        <v>wie viel maximal für Zinsen und Tilgung (= Kapitaldienst)</v>
      </c>
    </row>
    <row r="46" spans="3:72" ht="18" customHeight="1" x14ac:dyDescent="0.25">
      <c r="C46" s="14"/>
      <c r="D46" s="1"/>
      <c r="E46" s="40" t="s">
        <v>4</v>
      </c>
      <c r="F46" s="252"/>
      <c r="G46" s="252"/>
      <c r="H46" s="252"/>
      <c r="I46" s="252"/>
      <c r="J46" s="252"/>
      <c r="K46" s="252"/>
      <c r="L46" s="252"/>
      <c r="M46" s="252"/>
      <c r="O46" s="11" t="str">
        <f>IF(F46="","",IF(COUNTIF($T$45:$T$46,F46)&gt;0,1/COUNTIF($F$45:$F$46,F46),0))</f>
        <v/>
      </c>
      <c r="P46" s="12" t="s">
        <v>156</v>
      </c>
      <c r="Q46" s="13">
        <f>IF(BQ46="","",BQ46)</f>
        <v>1</v>
      </c>
      <c r="T46" s="54" t="str">
        <f>IF(BT46="","",BT46)</f>
        <v>bestehender und zusätzlicher Kredite zur Verfügung steht</v>
      </c>
      <c r="U46" s="36"/>
      <c r="V46" s="36"/>
      <c r="W46" s="36"/>
      <c r="AB46" s="25">
        <f>F46</f>
        <v>0</v>
      </c>
      <c r="BC46" s="215"/>
      <c r="BD46" s="1"/>
      <c r="BE46" s="40" t="s">
        <v>4</v>
      </c>
      <c r="BF46" s="227" t="s">
        <v>142</v>
      </c>
      <c r="BG46" s="227"/>
      <c r="BH46" s="227"/>
      <c r="BI46" s="227"/>
      <c r="BJ46" s="227"/>
      <c r="BK46" s="227"/>
      <c r="BL46" s="227"/>
      <c r="BM46" s="227"/>
      <c r="BO46" s="22">
        <v>1</v>
      </c>
      <c r="BP46" s="12" t="s">
        <v>156</v>
      </c>
      <c r="BQ46" s="13">
        <v>1</v>
      </c>
      <c r="BT46" s="19" t="str">
        <f>BF46</f>
        <v>bestehender und zusätzlicher Kredite zur Verfügung steht</v>
      </c>
    </row>
    <row r="47" spans="3:72" ht="18" customHeight="1" thickBot="1" x14ac:dyDescent="0.3">
      <c r="C47" s="14"/>
      <c r="D47" s="1"/>
      <c r="E47" s="37"/>
      <c r="Q47" s="13" t="str">
        <f t="shared" ref="Q47" si="6">IF(BQ47="","",BQ47)</f>
        <v/>
      </c>
      <c r="T47" s="36"/>
      <c r="U47" s="36"/>
      <c r="V47" s="36"/>
      <c r="W47" s="36"/>
      <c r="BC47" s="215"/>
      <c r="BD47" s="1"/>
      <c r="BE47" s="37"/>
    </row>
    <row r="48" spans="3:72" ht="18" customHeight="1" thickBot="1" x14ac:dyDescent="0.3">
      <c r="C48" s="14" t="s">
        <v>186</v>
      </c>
      <c r="D48" s="232" t="s">
        <v>163</v>
      </c>
      <c r="E48" s="232"/>
      <c r="F48" s="232"/>
      <c r="G48" s="232"/>
      <c r="H48" s="232"/>
      <c r="I48" s="232"/>
      <c r="J48" s="232"/>
      <c r="K48" s="232"/>
      <c r="L48" s="232"/>
      <c r="M48" s="232"/>
      <c r="Q48" s="13" t="str">
        <f>IF(BQ48="","",BQ48)</f>
        <v/>
      </c>
      <c r="W48" s="36"/>
      <c r="X48" s="56">
        <f>SUM(O48:O63)</f>
        <v>0</v>
      </c>
      <c r="Y48" s="57" t="s">
        <v>156</v>
      </c>
      <c r="Z48" s="58">
        <f>SUM(Q48:Q63)</f>
        <v>12</v>
      </c>
      <c r="BC48" s="215" t="s">
        <v>162</v>
      </c>
      <c r="BD48" s="232" t="s">
        <v>163</v>
      </c>
      <c r="BE48" s="232"/>
      <c r="BF48" s="232"/>
      <c r="BG48" s="232"/>
      <c r="BH48" s="232"/>
      <c r="BI48" s="232"/>
      <c r="BJ48" s="232"/>
      <c r="BK48" s="232"/>
      <c r="BL48" s="232"/>
      <c r="BM48" s="232"/>
    </row>
    <row r="49" spans="3:74" ht="18" customHeight="1" x14ac:dyDescent="0.25">
      <c r="C49" s="14"/>
      <c r="D49" s="1" t="s">
        <v>148</v>
      </c>
      <c r="E49" s="228" t="s">
        <v>370</v>
      </c>
      <c r="F49" s="229"/>
      <c r="G49" s="229"/>
      <c r="H49" s="229"/>
      <c r="I49" s="229"/>
      <c r="J49" s="229"/>
      <c r="K49" s="229"/>
      <c r="L49" s="229"/>
      <c r="M49" s="229"/>
      <c r="Q49" s="13" t="str">
        <f>IF(BQ49="","",BQ49)</f>
        <v/>
      </c>
      <c r="T49" s="36"/>
      <c r="U49" s="36"/>
      <c r="V49" s="36"/>
      <c r="W49" s="36"/>
      <c r="BC49" s="215"/>
      <c r="BD49" s="1" t="s">
        <v>148</v>
      </c>
      <c r="BE49" s="228" t="s">
        <v>164</v>
      </c>
      <c r="BF49" s="229"/>
      <c r="BG49" s="229"/>
      <c r="BH49" s="229"/>
      <c r="BI49" s="229"/>
      <c r="BJ49" s="229"/>
      <c r="BK49" s="229"/>
      <c r="BL49" s="229"/>
      <c r="BM49" s="229"/>
    </row>
    <row r="50" spans="3:74" ht="18" customHeight="1" x14ac:dyDescent="0.25">
      <c r="C50" s="14"/>
      <c r="D50" s="1"/>
      <c r="E50" s="40" t="s">
        <v>4</v>
      </c>
      <c r="F50" s="250"/>
      <c r="G50" s="250"/>
      <c r="H50" s="250"/>
      <c r="I50" s="250"/>
      <c r="J50" s="250"/>
      <c r="K50" s="250"/>
      <c r="O50" s="11" t="str">
        <f>IF(F50="","",IF(COUNTIF($T$50:$T$56,F50)&gt;0,1/COUNTIF($F$50:$F$56,F50),0))</f>
        <v/>
      </c>
      <c r="P50" s="12" t="s">
        <v>156</v>
      </c>
      <c r="Q50" s="13">
        <f>IF(BQ50="","",BQ50)</f>
        <v>1</v>
      </c>
      <c r="T50" s="54" t="str">
        <f t="shared" ref="T50:T56" si="7">IF(BT50="","",BT50)</f>
        <v>Einkünfte aus Land- und Forstwirtschaft (Gewinn)</v>
      </c>
      <c r="U50" s="36"/>
      <c r="V50" s="36"/>
      <c r="W50" s="36"/>
      <c r="AB50" s="25">
        <f>F50</f>
        <v>0</v>
      </c>
      <c r="BC50" s="215"/>
      <c r="BD50" s="1"/>
      <c r="BE50" s="40" t="s">
        <v>4</v>
      </c>
      <c r="BF50" s="236" t="s">
        <v>17</v>
      </c>
      <c r="BG50" s="236"/>
      <c r="BH50" s="236"/>
      <c r="BI50" s="236"/>
      <c r="BJ50" s="236"/>
      <c r="BK50" s="236"/>
      <c r="BO50" s="22">
        <v>1</v>
      </c>
      <c r="BP50" s="12" t="s">
        <v>156</v>
      </c>
      <c r="BQ50" s="13">
        <v>1</v>
      </c>
      <c r="BT50" s="19" t="str">
        <f t="shared" ref="BT50:BT56" si="8">BF50</f>
        <v>Einkünfte aus Land- und Forstwirtschaft (Gewinn)</v>
      </c>
    </row>
    <row r="51" spans="3:74" ht="18" customHeight="1" x14ac:dyDescent="0.25">
      <c r="C51" s="14"/>
      <c r="D51" s="1"/>
      <c r="E51" s="38" t="s">
        <v>4</v>
      </c>
      <c r="F51" s="249"/>
      <c r="G51" s="249"/>
      <c r="H51" s="249"/>
      <c r="I51" s="249"/>
      <c r="J51" s="249"/>
      <c r="K51" s="249"/>
      <c r="O51" s="11" t="str">
        <f>IF(F51="","",IF(COUNTIF($T$50:$T$56,F51)&gt;0,1/COUNTIF($F$50:$F$56,F51),0))</f>
        <v/>
      </c>
      <c r="P51" s="12" t="s">
        <v>156</v>
      </c>
      <c r="Q51" s="13">
        <f>IF(BQ51="","",BQ51)</f>
        <v>1</v>
      </c>
      <c r="T51" s="54" t="str">
        <f t="shared" si="7"/>
        <v>Gewinnrate</v>
      </c>
      <c r="U51" s="36"/>
      <c r="V51" s="36"/>
      <c r="W51" s="36"/>
      <c r="AB51" s="25">
        <f>F51</f>
        <v>0</v>
      </c>
      <c r="BC51" s="215"/>
      <c r="BD51" s="1"/>
      <c r="BE51" s="217" t="s">
        <v>4</v>
      </c>
      <c r="BF51" s="235" t="s">
        <v>18</v>
      </c>
      <c r="BG51" s="235"/>
      <c r="BH51" s="235"/>
      <c r="BI51" s="235"/>
      <c r="BJ51" s="235"/>
      <c r="BK51" s="235"/>
      <c r="BO51" s="22">
        <v>1</v>
      </c>
      <c r="BP51" s="12" t="s">
        <v>156</v>
      </c>
      <c r="BQ51" s="13">
        <v>1</v>
      </c>
      <c r="BT51" s="19" t="str">
        <f t="shared" si="8"/>
        <v>Gewinnrate</v>
      </c>
    </row>
    <row r="52" spans="3:74" ht="18" customHeight="1" x14ac:dyDescent="0.25">
      <c r="C52" s="14"/>
      <c r="D52" s="1"/>
      <c r="E52" s="38" t="s">
        <v>4</v>
      </c>
      <c r="F52" s="249"/>
      <c r="G52" s="249"/>
      <c r="H52" s="249"/>
      <c r="I52" s="249"/>
      <c r="J52" s="249"/>
      <c r="K52" s="249"/>
      <c r="O52" s="11" t="str">
        <f>IF(F52="","",IF(COUNTIF($T$50:$T$56,F52)&gt;0,1/COUNTIF($F$50:$F$56,F52),0))</f>
        <v/>
      </c>
      <c r="P52" s="12" t="s">
        <v>156</v>
      </c>
      <c r="Q52" s="13">
        <f>IF(BQ52="","",BQ52)</f>
        <v>1</v>
      </c>
      <c r="T52" s="54" t="str">
        <f t="shared" si="7"/>
        <v>Arbeitsverdienst</v>
      </c>
      <c r="U52" s="36"/>
      <c r="V52" s="36"/>
      <c r="W52" s="36"/>
      <c r="AB52" s="25">
        <f>F52</f>
        <v>0</v>
      </c>
      <c r="BC52" s="215"/>
      <c r="BD52" s="1"/>
      <c r="BE52" s="217" t="s">
        <v>4</v>
      </c>
      <c r="BF52" s="235" t="s">
        <v>19</v>
      </c>
      <c r="BG52" s="235"/>
      <c r="BH52" s="235"/>
      <c r="BI52" s="235"/>
      <c r="BJ52" s="235"/>
      <c r="BK52" s="235"/>
      <c r="BO52" s="22">
        <v>1</v>
      </c>
      <c r="BP52" s="12" t="s">
        <v>156</v>
      </c>
      <c r="BQ52" s="13">
        <v>1</v>
      </c>
      <c r="BT52" s="19" t="str">
        <f t="shared" si="8"/>
        <v>Arbeitsverdienst</v>
      </c>
    </row>
    <row r="53" spans="3:74" ht="18" customHeight="1" x14ac:dyDescent="0.25">
      <c r="C53" s="14"/>
      <c r="D53" s="1"/>
      <c r="E53" s="38" t="s">
        <v>4</v>
      </c>
      <c r="F53" s="249"/>
      <c r="G53" s="249"/>
      <c r="H53" s="249"/>
      <c r="I53" s="249"/>
      <c r="J53" s="249"/>
      <c r="K53" s="249"/>
      <c r="O53" s="11" t="str">
        <f>IF(F53="","",IF(COUNTIF($T$50:$T$56,F53)&gt;0,1/COUNTIF($F$50:$F$56,F53),0))</f>
        <v/>
      </c>
      <c r="P53" s="12" t="s">
        <v>156</v>
      </c>
      <c r="Q53" s="13">
        <f>IF(BQ53="","",BQ53)</f>
        <v>1</v>
      </c>
      <c r="T53" s="54" t="str">
        <f t="shared" si="7"/>
        <v>Vermögensrente</v>
      </c>
      <c r="U53" s="36"/>
      <c r="V53" s="36"/>
      <c r="W53" s="36"/>
      <c r="AB53" s="25">
        <f>F53</f>
        <v>0</v>
      </c>
      <c r="BC53" s="215"/>
      <c r="BD53" s="1"/>
      <c r="BE53" s="217" t="s">
        <v>4</v>
      </c>
      <c r="BF53" s="235" t="s">
        <v>20</v>
      </c>
      <c r="BG53" s="235"/>
      <c r="BH53" s="235"/>
      <c r="BI53" s="235"/>
      <c r="BJ53" s="235"/>
      <c r="BK53" s="235"/>
      <c r="BO53" s="22">
        <v>1</v>
      </c>
      <c r="BP53" s="12" t="s">
        <v>156</v>
      </c>
      <c r="BQ53" s="13">
        <v>1</v>
      </c>
      <c r="BT53" s="19" t="str">
        <f t="shared" si="8"/>
        <v>Vermögensrente</v>
      </c>
    </row>
    <row r="54" spans="3:74" ht="18" customHeight="1" x14ac:dyDescent="0.25">
      <c r="C54" s="14"/>
      <c r="D54" s="1"/>
      <c r="E54" s="38" t="s">
        <v>4</v>
      </c>
      <c r="F54" s="249"/>
      <c r="G54" s="249"/>
      <c r="H54" s="249"/>
      <c r="I54" s="249"/>
      <c r="J54" s="249"/>
      <c r="K54" s="249"/>
      <c r="O54" s="11" t="str">
        <f>IF(F54="","",IF(COUNTIF($T$50:$T$56,F54)&gt;0,1/COUNTIF($F$50:$F$56,F54),0))</f>
        <v/>
      </c>
      <c r="P54" s="12" t="s">
        <v>156</v>
      </c>
      <c r="Q54" s="13">
        <f>IF(BQ54="","",BQ54)</f>
        <v>1</v>
      </c>
      <c r="T54" s="54" t="str">
        <f t="shared" si="7"/>
        <v>Unternehmergewinn</v>
      </c>
      <c r="U54" s="36"/>
      <c r="V54" s="36"/>
      <c r="W54" s="36"/>
      <c r="AB54" s="25">
        <f>F54</f>
        <v>0</v>
      </c>
      <c r="BC54" s="215"/>
      <c r="BD54" s="1"/>
      <c r="BE54" s="217" t="s">
        <v>4</v>
      </c>
      <c r="BF54" s="235" t="s">
        <v>21</v>
      </c>
      <c r="BG54" s="235"/>
      <c r="BH54" s="235"/>
      <c r="BI54" s="235"/>
      <c r="BJ54" s="235"/>
      <c r="BK54" s="235"/>
      <c r="BO54" s="22">
        <v>1</v>
      </c>
      <c r="BP54" s="12" t="s">
        <v>156</v>
      </c>
      <c r="BQ54" s="13">
        <v>1</v>
      </c>
      <c r="BT54" s="19" t="str">
        <f t="shared" si="8"/>
        <v>Unternehmergewinn</v>
      </c>
    </row>
    <row r="55" spans="3:74" ht="18" customHeight="1" x14ac:dyDescent="0.25">
      <c r="C55" s="14"/>
      <c r="D55" s="1"/>
      <c r="E55" s="38" t="s">
        <v>4</v>
      </c>
      <c r="F55" s="249"/>
      <c r="G55" s="249"/>
      <c r="H55" s="249"/>
      <c r="I55" s="249"/>
      <c r="J55" s="249"/>
      <c r="K55" s="249"/>
      <c r="O55" s="11" t="str">
        <f>IF(F55="","",IF(COUNTIF($T$50:$T$56,F55)&gt;0,1/COUNTIF($F$50:$F$56,F55),0))</f>
        <v/>
      </c>
      <c r="P55" s="12" t="s">
        <v>156</v>
      </c>
      <c r="Q55" s="13">
        <f>IF(BQ55="","",BQ55)</f>
        <v>1</v>
      </c>
      <c r="T55" s="54" t="str">
        <f t="shared" si="7"/>
        <v>Eigenkapitalrentabilität</v>
      </c>
      <c r="U55" s="36"/>
      <c r="V55" s="36"/>
      <c r="W55" s="36"/>
      <c r="AB55" s="25">
        <f>F55</f>
        <v>0</v>
      </c>
      <c r="BC55" s="215"/>
      <c r="BD55" s="1"/>
      <c r="BE55" s="217" t="s">
        <v>4</v>
      </c>
      <c r="BF55" s="235" t="s">
        <v>22</v>
      </c>
      <c r="BG55" s="235"/>
      <c r="BH55" s="235"/>
      <c r="BI55" s="235"/>
      <c r="BJ55" s="235"/>
      <c r="BK55" s="235"/>
      <c r="BO55" s="22">
        <v>1</v>
      </c>
      <c r="BP55" s="12" t="s">
        <v>156</v>
      </c>
      <c r="BQ55" s="13">
        <v>1</v>
      </c>
      <c r="BT55" s="19" t="str">
        <f t="shared" si="8"/>
        <v>Eigenkapitalrentabilität</v>
      </c>
    </row>
    <row r="56" spans="3:74" ht="18" customHeight="1" x14ac:dyDescent="0.25">
      <c r="C56" s="14"/>
      <c r="D56" s="1"/>
      <c r="E56" s="38" t="s">
        <v>4</v>
      </c>
      <c r="F56" s="249"/>
      <c r="G56" s="249"/>
      <c r="H56" s="249"/>
      <c r="I56" s="249"/>
      <c r="J56" s="249"/>
      <c r="K56" s="249"/>
      <c r="O56" s="11" t="str">
        <f>IF(F56="","",IF(COUNTIF($T$50:$T$56,F56)&gt;0,1/COUNTIF($F$50:$F$56,F56),0))</f>
        <v/>
      </c>
      <c r="P56" s="12" t="s">
        <v>156</v>
      </c>
      <c r="Q56" s="13">
        <f>IF(BQ56="","",BQ56)</f>
        <v>1</v>
      </c>
      <c r="T56" s="54" t="str">
        <f t="shared" si="7"/>
        <v>Gesamtkapitalrentabilität</v>
      </c>
      <c r="U56" s="36"/>
      <c r="V56" s="36"/>
      <c r="W56" s="36"/>
      <c r="AB56" s="25">
        <f>F56</f>
        <v>0</v>
      </c>
      <c r="BC56" s="215"/>
      <c r="BD56" s="1"/>
      <c r="BE56" s="217" t="s">
        <v>4</v>
      </c>
      <c r="BF56" s="235" t="s">
        <v>23</v>
      </c>
      <c r="BG56" s="235"/>
      <c r="BH56" s="235"/>
      <c r="BI56" s="235"/>
      <c r="BJ56" s="235"/>
      <c r="BK56" s="235"/>
      <c r="BO56" s="22">
        <v>1</v>
      </c>
      <c r="BP56" s="12" t="s">
        <v>156</v>
      </c>
      <c r="BQ56" s="13">
        <v>1</v>
      </c>
      <c r="BT56" s="19" t="str">
        <f t="shared" si="8"/>
        <v>Gesamtkapitalrentabilität</v>
      </c>
    </row>
    <row r="57" spans="3:74" ht="18" customHeight="1" x14ac:dyDescent="0.25">
      <c r="C57" s="14"/>
      <c r="D57" s="1"/>
      <c r="E57" s="37"/>
      <c r="Q57" s="13" t="str">
        <f>IF(BQ57="","",BQ57)</f>
        <v/>
      </c>
      <c r="T57" s="36"/>
      <c r="U57" s="36"/>
      <c r="V57" s="36"/>
      <c r="W57" s="36"/>
      <c r="BC57" s="215"/>
      <c r="BD57" s="1"/>
      <c r="BE57" s="37"/>
    </row>
    <row r="58" spans="3:74" ht="18" customHeight="1" x14ac:dyDescent="0.25">
      <c r="C58" s="14"/>
      <c r="D58" s="1" t="s">
        <v>151</v>
      </c>
      <c r="E58" s="228" t="s">
        <v>369</v>
      </c>
      <c r="F58" s="229"/>
      <c r="G58" s="229"/>
      <c r="H58" s="229"/>
      <c r="I58" s="229"/>
      <c r="J58" s="229"/>
      <c r="K58" s="229"/>
      <c r="L58" s="229"/>
      <c r="M58" s="229"/>
      <c r="Q58" s="13" t="str">
        <f t="shared" ref="Q58:Q63" si="9">IF(BQ58="","",BQ58)</f>
        <v/>
      </c>
      <c r="T58" s="36"/>
      <c r="U58" s="36"/>
      <c r="V58" s="36"/>
      <c r="W58" s="36"/>
      <c r="BC58" s="215"/>
      <c r="BD58" s="1" t="s">
        <v>151</v>
      </c>
      <c r="BE58" s="228" t="s">
        <v>165</v>
      </c>
      <c r="BF58" s="229"/>
      <c r="BG58" s="229"/>
      <c r="BH58" s="229"/>
      <c r="BI58" s="229"/>
      <c r="BJ58" s="229"/>
      <c r="BK58" s="229"/>
      <c r="BL58" s="229"/>
      <c r="BM58" s="229"/>
    </row>
    <row r="59" spans="3:74" ht="18" customHeight="1" x14ac:dyDescent="0.25">
      <c r="C59" s="14"/>
      <c r="D59" s="1"/>
      <c r="E59" s="230" t="s">
        <v>24</v>
      </c>
      <c r="F59" s="230"/>
      <c r="G59" s="49"/>
      <c r="H59" s="230" t="s">
        <v>391</v>
      </c>
      <c r="I59" s="230"/>
      <c r="J59" s="250"/>
      <c r="K59" s="250"/>
      <c r="L59" s="250"/>
      <c r="M59" s="38" t="s">
        <v>28</v>
      </c>
      <c r="O59" s="11" t="str">
        <f>IF(AND(G59="",J59=""),"",SUM(IF(T59="",0,IF(T59=BT59,1,0)),IF(U59="",0,IF(U59=BU59,1,0)),IF(V59="",0,IF(V59=BV59,1,0)),IF(W59="",0,IF(W59=BX59,1,0))))</f>
        <v/>
      </c>
      <c r="P59" s="12" t="s">
        <v>156</v>
      </c>
      <c r="Q59" s="13">
        <f t="shared" si="9"/>
        <v>2</v>
      </c>
      <c r="T59" s="53">
        <f>G59</f>
        <v>0</v>
      </c>
      <c r="U59" s="53">
        <f>J59</f>
        <v>0</v>
      </c>
      <c r="V59" s="36"/>
      <c r="W59" s="36"/>
      <c r="AB59" s="25">
        <f>G59</f>
        <v>0</v>
      </c>
      <c r="AC59" s="25">
        <f>J59</f>
        <v>0</v>
      </c>
      <c r="BC59" s="215"/>
      <c r="BD59" s="1"/>
      <c r="BE59" s="230" t="s">
        <v>24</v>
      </c>
      <c r="BF59" s="230"/>
      <c r="BG59" s="219" t="s">
        <v>25</v>
      </c>
      <c r="BH59" s="230" t="s">
        <v>26</v>
      </c>
      <c r="BI59" s="230"/>
      <c r="BJ59" s="236" t="s">
        <v>27</v>
      </c>
      <c r="BK59" s="236"/>
      <c r="BL59" s="236"/>
      <c r="BM59" s="217" t="s">
        <v>28</v>
      </c>
      <c r="BO59" s="22">
        <v>2</v>
      </c>
      <c r="BP59" s="12" t="s">
        <v>156</v>
      </c>
      <c r="BQ59" s="13">
        <v>2</v>
      </c>
      <c r="BT59" s="19" t="str">
        <f>BG59</f>
        <v>Ertrag</v>
      </c>
      <c r="BU59" s="19" t="str">
        <f>BJ59</f>
        <v>Produktionsfaktoren</v>
      </c>
    </row>
    <row r="60" spans="3:74" ht="18" customHeight="1" x14ac:dyDescent="0.25">
      <c r="C60" s="14"/>
      <c r="D60" s="1"/>
      <c r="E60" s="250"/>
      <c r="F60" s="250"/>
      <c r="G60" s="38" t="s">
        <v>392</v>
      </c>
      <c r="H60" s="49"/>
      <c r="I60" s="230" t="s">
        <v>32</v>
      </c>
      <c r="J60" s="230"/>
      <c r="K60" s="230"/>
      <c r="L60" s="250"/>
      <c r="M60" s="250"/>
      <c r="N60" s="41" t="s">
        <v>8</v>
      </c>
      <c r="O60" s="11" t="str">
        <f>IF(AND(E60="",H60="",L60=""),"",SUM(IF(T60="",0,IF(T60=BT60,1,0)),IF(U60="",0,IF(U60=BU60,1,0)),IF(V60="",0,IF(V60=BV60,1,0)),IF(W60="",0,IF(W60=BX60,1,0))))</f>
        <v/>
      </c>
      <c r="P60" s="12" t="s">
        <v>156</v>
      </c>
      <c r="Q60" s="13">
        <f t="shared" si="9"/>
        <v>3</v>
      </c>
      <c r="T60" s="53">
        <f>E60</f>
        <v>0</v>
      </c>
      <c r="U60" s="53">
        <f>H60</f>
        <v>0</v>
      </c>
      <c r="V60" s="53">
        <f>L60</f>
        <v>0</v>
      </c>
      <c r="W60" s="36"/>
      <c r="AB60" s="25">
        <f>E60</f>
        <v>0</v>
      </c>
      <c r="AC60" s="25">
        <f>H60</f>
        <v>0</v>
      </c>
      <c r="AD60" s="25">
        <f>L60</f>
        <v>0</v>
      </c>
      <c r="BC60" s="215"/>
      <c r="BD60" s="1"/>
      <c r="BE60" s="236" t="s">
        <v>29</v>
      </c>
      <c r="BF60" s="236"/>
      <c r="BG60" s="217" t="s">
        <v>185</v>
      </c>
      <c r="BH60" s="219" t="s">
        <v>31</v>
      </c>
      <c r="BI60" s="230" t="s">
        <v>32</v>
      </c>
      <c r="BJ60" s="230"/>
      <c r="BK60" s="230"/>
      <c r="BL60" s="236" t="s">
        <v>33</v>
      </c>
      <c r="BM60" s="236"/>
      <c r="BN60" s="41" t="s">
        <v>8</v>
      </c>
      <c r="BO60" s="22">
        <v>3</v>
      </c>
      <c r="BP60" s="12" t="s">
        <v>156</v>
      </c>
      <c r="BQ60" s="13">
        <v>3</v>
      </c>
      <c r="BT60" s="19" t="str">
        <f>BE60</f>
        <v>Arbeit</v>
      </c>
      <c r="BU60" s="19" t="str">
        <f>BH60</f>
        <v>Kapital</v>
      </c>
      <c r="BV60" s="19" t="str">
        <f>BL60</f>
        <v>Aufwand</v>
      </c>
    </row>
    <row r="61" spans="3:74" ht="18" customHeight="1" x14ac:dyDescent="0.25">
      <c r="C61" s="14"/>
      <c r="D61" s="1"/>
      <c r="E61" s="230" t="s">
        <v>183</v>
      </c>
      <c r="F61" s="230"/>
      <c r="G61" s="230"/>
      <c r="H61" s="230"/>
      <c r="I61" s="230"/>
      <c r="J61" s="230"/>
      <c r="K61" s="230"/>
      <c r="L61" s="230"/>
      <c r="M61" s="230"/>
      <c r="N61" s="217"/>
      <c r="O61" s="217"/>
      <c r="Q61" s="13" t="str">
        <f t="shared" si="9"/>
        <v/>
      </c>
      <c r="T61" s="36"/>
      <c r="U61" s="36"/>
      <c r="V61" s="36"/>
      <c r="W61" s="36"/>
      <c r="BC61" s="215"/>
      <c r="BD61" s="1"/>
      <c r="BE61" s="230" t="s">
        <v>183</v>
      </c>
      <c r="BF61" s="230"/>
      <c r="BG61" s="230"/>
      <c r="BH61" s="230"/>
      <c r="BI61" s="230"/>
      <c r="BJ61" s="230"/>
      <c r="BK61" s="230"/>
      <c r="BL61" s="230"/>
      <c r="BM61" s="230"/>
      <c r="BN61" s="217"/>
      <c r="BO61" s="217"/>
    </row>
    <row r="62" spans="3:74" ht="18" customHeight="1" x14ac:dyDescent="0.25">
      <c r="C62" s="14"/>
      <c r="D62" s="1"/>
      <c r="E62" s="230" t="s">
        <v>184</v>
      </c>
      <c r="F62" s="230"/>
      <c r="G62" s="230"/>
      <c r="H62" s="230"/>
      <c r="I62" s="230"/>
      <c r="J62" s="230"/>
      <c r="K62" s="230"/>
      <c r="L62" s="230"/>
      <c r="M62" s="230"/>
      <c r="N62" s="217"/>
      <c r="O62" s="217"/>
      <c r="Q62" s="13" t="str">
        <f t="shared" si="9"/>
        <v/>
      </c>
      <c r="T62" s="36"/>
      <c r="U62" s="36"/>
      <c r="V62" s="36"/>
      <c r="W62" s="36"/>
      <c r="BC62" s="215"/>
      <c r="BD62" s="1"/>
      <c r="BE62" s="230" t="s">
        <v>184</v>
      </c>
      <c r="BF62" s="230"/>
      <c r="BG62" s="230"/>
      <c r="BH62" s="230"/>
      <c r="BI62" s="230"/>
      <c r="BJ62" s="230"/>
      <c r="BK62" s="230"/>
      <c r="BL62" s="230"/>
      <c r="BM62" s="230"/>
      <c r="BN62" s="217"/>
      <c r="BO62" s="217"/>
    </row>
    <row r="63" spans="3:74" ht="18" customHeight="1" thickBot="1" x14ac:dyDescent="0.3">
      <c r="C63" s="14"/>
      <c r="D63" s="1"/>
      <c r="E63" s="39"/>
      <c r="Q63" s="13" t="str">
        <f t="shared" si="9"/>
        <v/>
      </c>
      <c r="T63" s="36"/>
      <c r="U63" s="36"/>
      <c r="V63" s="36"/>
      <c r="W63" s="36"/>
      <c r="BC63" s="215"/>
      <c r="BD63" s="1"/>
      <c r="BE63" s="39"/>
    </row>
    <row r="64" spans="3:74" ht="18" customHeight="1" thickBot="1" x14ac:dyDescent="0.3">
      <c r="C64" s="14" t="s">
        <v>194</v>
      </c>
      <c r="D64" s="232" t="s">
        <v>211</v>
      </c>
      <c r="E64" s="232"/>
      <c r="F64" s="232"/>
      <c r="G64" s="232"/>
      <c r="H64" s="232"/>
      <c r="I64" s="232"/>
      <c r="J64" s="232"/>
      <c r="K64" s="232"/>
      <c r="L64" s="232"/>
      <c r="M64" s="232"/>
      <c r="Q64" s="13" t="str">
        <f t="shared" ref="Q64" si="10">IF(BQ64="","",BQ64)</f>
        <v/>
      </c>
      <c r="W64" s="36"/>
      <c r="X64" s="56">
        <f>SUM(O64:O74)</f>
        <v>0</v>
      </c>
      <c r="Y64" s="57" t="s">
        <v>156</v>
      </c>
      <c r="Z64" s="58">
        <f>SUM(Q64:Q74)</f>
        <v>5</v>
      </c>
      <c r="BC64" s="215" t="s">
        <v>210</v>
      </c>
      <c r="BD64" s="232" t="s">
        <v>211</v>
      </c>
      <c r="BE64" s="232"/>
      <c r="BF64" s="232"/>
      <c r="BG64" s="232"/>
      <c r="BH64" s="232"/>
      <c r="BI64" s="232"/>
      <c r="BJ64" s="232"/>
      <c r="BK64" s="232"/>
      <c r="BL64" s="232"/>
      <c r="BM64" s="232"/>
    </row>
    <row r="65" spans="3:73" ht="18" customHeight="1" x14ac:dyDescent="0.25">
      <c r="C65" s="14"/>
      <c r="D65" s="1" t="s">
        <v>148</v>
      </c>
      <c r="E65" s="228" t="s">
        <v>379</v>
      </c>
      <c r="F65" s="229"/>
      <c r="G65" s="229"/>
      <c r="H65" s="229"/>
      <c r="I65" s="229"/>
      <c r="J65" s="229"/>
      <c r="K65" s="229"/>
      <c r="L65" s="229"/>
      <c r="M65" s="229"/>
      <c r="Q65" s="13" t="str">
        <f>IF(BQ65="","",BQ65)</f>
        <v/>
      </c>
      <c r="T65" s="36"/>
      <c r="U65" s="36"/>
      <c r="V65" s="36"/>
      <c r="W65" s="36"/>
      <c r="BC65" s="215"/>
      <c r="BD65" s="1" t="s">
        <v>148</v>
      </c>
      <c r="BE65" s="228" t="s">
        <v>212</v>
      </c>
      <c r="BF65" s="229"/>
      <c r="BG65" s="229"/>
      <c r="BH65" s="229"/>
      <c r="BI65" s="229"/>
      <c r="BJ65" s="229"/>
      <c r="BK65" s="229"/>
      <c r="BL65" s="229"/>
      <c r="BM65" s="229"/>
    </row>
    <row r="66" spans="3:73" ht="18" customHeight="1" x14ac:dyDescent="0.25">
      <c r="C66" s="14"/>
      <c r="D66" s="1"/>
      <c r="E66" s="38" t="s">
        <v>4</v>
      </c>
      <c r="F66" s="251"/>
      <c r="G66" s="251"/>
      <c r="H66" s="251"/>
      <c r="I66" s="251"/>
      <c r="J66" s="251"/>
      <c r="K66" s="251"/>
      <c r="O66" s="11" t="str">
        <f>IF(F66="","",IF(COUNTIF($T$66:$T$68,F66)&gt;0,1/COUNTIF($F$66:$F$68,F66),0))</f>
        <v/>
      </c>
      <c r="P66" s="12" t="s">
        <v>156</v>
      </c>
      <c r="Q66" s="13">
        <f>IF(BQ66="","",BQ66)</f>
        <v>1</v>
      </c>
      <c r="T66" s="54" t="str">
        <f>IF(BT66="","",BT66)</f>
        <v>Forderungen aus Lieferungen und Leistungen</v>
      </c>
      <c r="U66" s="36"/>
      <c r="V66" s="36"/>
      <c r="W66" s="36"/>
      <c r="AB66" s="25">
        <f>F66</f>
        <v>0</v>
      </c>
      <c r="BC66" s="215"/>
      <c r="BD66" s="1"/>
      <c r="BE66" s="217" t="s">
        <v>4</v>
      </c>
      <c r="BF66" s="226" t="s">
        <v>67</v>
      </c>
      <c r="BG66" s="226"/>
      <c r="BH66" s="226"/>
      <c r="BI66" s="226"/>
      <c r="BJ66" s="226"/>
      <c r="BK66" s="226"/>
      <c r="BO66" s="22">
        <v>1</v>
      </c>
      <c r="BP66" s="12" t="s">
        <v>156</v>
      </c>
      <c r="BQ66" s="13">
        <v>1</v>
      </c>
      <c r="BT66" s="19" t="str">
        <f>BF66</f>
        <v>Forderungen aus Lieferungen und Leistungen</v>
      </c>
    </row>
    <row r="67" spans="3:73" ht="18" customHeight="1" x14ac:dyDescent="0.25">
      <c r="C67" s="14"/>
      <c r="D67" s="1"/>
      <c r="E67" s="38" t="s">
        <v>4</v>
      </c>
      <c r="F67" s="252"/>
      <c r="G67" s="252"/>
      <c r="H67" s="252"/>
      <c r="I67" s="252"/>
      <c r="J67" s="252"/>
      <c r="K67" s="252"/>
      <c r="O67" s="11" t="str">
        <f>IF(F67="","",IF(COUNTIF($T$66:$T$68,F67)&gt;0,1/COUNTIF($F$66:$F$68,F67),0))</f>
        <v/>
      </c>
      <c r="P67" s="12" t="s">
        <v>156</v>
      </c>
      <c r="Q67" s="13">
        <f>IF(BQ67="","",BQ67)</f>
        <v>1</v>
      </c>
      <c r="T67" s="54" t="str">
        <f>IF(BT67="","",BT67)</f>
        <v>Forderungen gegen verbundene Unternehmen</v>
      </c>
      <c r="U67" s="36"/>
      <c r="V67" s="36"/>
      <c r="W67" s="36"/>
      <c r="AB67" s="25">
        <f>F67</f>
        <v>0</v>
      </c>
      <c r="BC67" s="215"/>
      <c r="BD67" s="1"/>
      <c r="BE67" s="217" t="s">
        <v>4</v>
      </c>
      <c r="BF67" s="227" t="s">
        <v>68</v>
      </c>
      <c r="BG67" s="227"/>
      <c r="BH67" s="227"/>
      <c r="BI67" s="227"/>
      <c r="BJ67" s="227"/>
      <c r="BK67" s="227"/>
      <c r="BO67" s="22">
        <v>1</v>
      </c>
      <c r="BP67" s="12" t="s">
        <v>156</v>
      </c>
      <c r="BQ67" s="13">
        <v>1</v>
      </c>
      <c r="BT67" s="19" t="str">
        <f>BF67</f>
        <v>Forderungen gegen verbundene Unternehmen</v>
      </c>
    </row>
    <row r="68" spans="3:73" ht="18" customHeight="1" x14ac:dyDescent="0.25">
      <c r="C68" s="14"/>
      <c r="D68" s="1"/>
      <c r="E68" s="38" t="s">
        <v>4</v>
      </c>
      <c r="F68" s="252"/>
      <c r="G68" s="252"/>
      <c r="H68" s="252"/>
      <c r="I68" s="252"/>
      <c r="J68" s="252"/>
      <c r="K68" s="252"/>
      <c r="O68" s="11" t="str">
        <f>IF(F68="","",IF(COUNTIF($T$66:$T$68,F68)&gt;0,1/COUNTIF($F$66:$F$68,F68),0))</f>
        <v/>
      </c>
      <c r="P68" s="12" t="s">
        <v>156</v>
      </c>
      <c r="Q68" s="13">
        <f>IF(BQ68="","",BQ68)</f>
        <v>1</v>
      </c>
      <c r="T68" s="54" t="str">
        <f>IF(BT68="","",BT68)</f>
        <v>Forderungen gegen andere Unternehmen</v>
      </c>
      <c r="U68" s="36"/>
      <c r="V68" s="36"/>
      <c r="W68" s="36"/>
      <c r="AB68" s="25">
        <f>F68</f>
        <v>0</v>
      </c>
      <c r="BC68" s="215"/>
      <c r="BD68" s="1"/>
      <c r="BE68" s="217" t="s">
        <v>4</v>
      </c>
      <c r="BF68" s="227" t="s">
        <v>69</v>
      </c>
      <c r="BG68" s="227"/>
      <c r="BH68" s="227"/>
      <c r="BI68" s="227"/>
      <c r="BJ68" s="227"/>
      <c r="BK68" s="227"/>
      <c r="BO68" s="22">
        <v>1</v>
      </c>
      <c r="BP68" s="12" t="s">
        <v>156</v>
      </c>
      <c r="BQ68" s="13">
        <v>1</v>
      </c>
      <c r="BT68" s="19" t="str">
        <f>BF68</f>
        <v>Forderungen gegen andere Unternehmen</v>
      </c>
    </row>
    <row r="69" spans="3:73" ht="18" customHeight="1" x14ac:dyDescent="0.25">
      <c r="C69" s="14"/>
      <c r="D69" s="1"/>
      <c r="E69" s="37"/>
      <c r="Q69" s="13" t="str">
        <f>IF(BQ69="","",BQ69)</f>
        <v/>
      </c>
      <c r="T69" s="36"/>
      <c r="U69" s="36"/>
      <c r="V69" s="36"/>
      <c r="W69" s="36"/>
      <c r="BC69" s="215"/>
      <c r="BD69" s="1"/>
      <c r="BE69" s="37"/>
    </row>
    <row r="70" spans="3:73" ht="18" customHeight="1" x14ac:dyDescent="0.25">
      <c r="C70" s="14"/>
      <c r="D70" s="1" t="s">
        <v>151</v>
      </c>
      <c r="E70" s="228" t="s">
        <v>174</v>
      </c>
      <c r="F70" s="229"/>
      <c r="G70" s="229"/>
      <c r="H70" s="229"/>
      <c r="I70" s="229"/>
      <c r="J70" s="229"/>
      <c r="K70" s="229"/>
      <c r="L70" s="229"/>
      <c r="M70" s="229"/>
      <c r="Q70" s="13" t="str">
        <f>IF(BQ70="","",BQ70)</f>
        <v/>
      </c>
      <c r="T70" s="36"/>
      <c r="U70" s="36"/>
      <c r="V70" s="36"/>
      <c r="W70" s="36"/>
      <c r="BC70" s="215"/>
      <c r="BD70" s="1" t="s">
        <v>151</v>
      </c>
      <c r="BE70" s="228" t="s">
        <v>174</v>
      </c>
      <c r="BF70" s="229"/>
      <c r="BG70" s="229"/>
      <c r="BH70" s="229"/>
      <c r="BI70" s="229"/>
      <c r="BJ70" s="229"/>
      <c r="BK70" s="229"/>
      <c r="BL70" s="229"/>
      <c r="BM70" s="229"/>
    </row>
    <row r="71" spans="3:73" ht="18" customHeight="1" x14ac:dyDescent="0.25">
      <c r="C71" s="14"/>
      <c r="D71" s="1"/>
      <c r="E71" s="230" t="s">
        <v>70</v>
      </c>
      <c r="F71" s="230"/>
      <c r="G71" s="230"/>
      <c r="H71" s="230"/>
      <c r="I71" s="230"/>
      <c r="J71" s="251"/>
      <c r="K71" s="251"/>
      <c r="L71" s="251"/>
      <c r="M71" s="38" t="s">
        <v>176</v>
      </c>
      <c r="O71" s="11" t="str">
        <f>IF(J71="","",SUM(IF(T71="",0,IF(T71=BT71,1,0)),IF(U71="",0,IF(U71=BU71,1,0)),IF(V71="",0,IF(V71=BV71,1,0)),IF(W71="",0,IF(W71=BX71,1,0))))</f>
        <v/>
      </c>
      <c r="P71" s="12" t="s">
        <v>156</v>
      </c>
      <c r="Q71" s="13">
        <f>IF(BQ71="","",BQ71)</f>
        <v>1</v>
      </c>
      <c r="T71" s="53">
        <f>J71</f>
        <v>0</v>
      </c>
      <c r="U71" s="36"/>
      <c r="V71" s="36"/>
      <c r="W71" s="36"/>
      <c r="AB71" s="25">
        <f>J71</f>
        <v>0</v>
      </c>
      <c r="BC71" s="215"/>
      <c r="BD71" s="1"/>
      <c r="BE71" s="230" t="s">
        <v>70</v>
      </c>
      <c r="BF71" s="230"/>
      <c r="BG71" s="230"/>
      <c r="BH71" s="230"/>
      <c r="BI71" s="230"/>
      <c r="BJ71" s="226" t="s">
        <v>71</v>
      </c>
      <c r="BK71" s="226"/>
      <c r="BL71" s="226"/>
      <c r="BM71" s="217" t="s">
        <v>176</v>
      </c>
      <c r="BO71" s="22">
        <v>1</v>
      </c>
      <c r="BP71" s="12" t="s">
        <v>156</v>
      </c>
      <c r="BQ71" s="13">
        <v>1</v>
      </c>
      <c r="BT71" s="19" t="str">
        <f>BJ71</f>
        <v>Direktvermarktung</v>
      </c>
    </row>
    <row r="72" spans="3:73" ht="18" customHeight="1" x14ac:dyDescent="0.25">
      <c r="C72" s="14"/>
      <c r="D72" s="1"/>
      <c r="E72" s="230" t="s">
        <v>175</v>
      </c>
      <c r="F72" s="230"/>
      <c r="G72" s="230"/>
      <c r="H72" s="230"/>
      <c r="I72" s="230"/>
      <c r="J72" s="252"/>
      <c r="K72" s="252"/>
      <c r="L72" s="252"/>
      <c r="M72" s="38" t="s">
        <v>173</v>
      </c>
      <c r="O72" s="11" t="str">
        <f>IF(J72="","",SUM(IF(T72="",0,IF(T72=BT72,1,0)),IF(U72="",0,IF(U72=BU72,1,0)),IF(V72="",0,IF(V72=BV72,1,0)),IF(W72="",0,IF(W72=BX72,1,0))))</f>
        <v/>
      </c>
      <c r="P72" s="12" t="s">
        <v>156</v>
      </c>
      <c r="Q72" s="13">
        <f>IF(BQ72="","",BQ72)</f>
        <v>1</v>
      </c>
      <c r="T72" s="53">
        <f>J72</f>
        <v>0</v>
      </c>
      <c r="U72" s="36"/>
      <c r="V72" s="36"/>
      <c r="W72" s="36"/>
      <c r="AB72" s="25">
        <f>J72</f>
        <v>0</v>
      </c>
      <c r="BC72" s="215"/>
      <c r="BD72" s="1"/>
      <c r="BE72" s="230" t="s">
        <v>175</v>
      </c>
      <c r="BF72" s="230"/>
      <c r="BG72" s="230"/>
      <c r="BH72" s="230"/>
      <c r="BI72" s="230"/>
      <c r="BJ72" s="227" t="s">
        <v>72</v>
      </c>
      <c r="BK72" s="227"/>
      <c r="BL72" s="227"/>
      <c r="BM72" s="217" t="s">
        <v>173</v>
      </c>
      <c r="BO72" s="22">
        <v>1</v>
      </c>
      <c r="BP72" s="12" t="s">
        <v>156</v>
      </c>
      <c r="BQ72" s="13">
        <v>1</v>
      </c>
      <c r="BT72" s="19" t="str">
        <f>BJ72</f>
        <v>Kundenbonität</v>
      </c>
    </row>
    <row r="73" spans="3:73" ht="18" customHeight="1" x14ac:dyDescent="0.25">
      <c r="C73" s="14"/>
      <c r="D73" s="1"/>
      <c r="E73" s="237" t="s">
        <v>172</v>
      </c>
      <c r="F73" s="237"/>
      <c r="G73" s="237"/>
      <c r="H73" s="237"/>
      <c r="I73" s="237"/>
      <c r="Q73" s="13" t="str">
        <f>IF(BQ73="","",BQ73)</f>
        <v/>
      </c>
      <c r="T73" s="36"/>
      <c r="U73" s="36"/>
      <c r="V73" s="36"/>
      <c r="W73" s="36"/>
      <c r="BC73" s="215"/>
      <c r="BD73" s="1"/>
      <c r="BE73" s="237" t="s">
        <v>172</v>
      </c>
      <c r="BF73" s="237"/>
      <c r="BG73" s="237"/>
      <c r="BH73" s="237"/>
      <c r="BI73" s="237"/>
    </row>
    <row r="74" spans="3:73" ht="18" customHeight="1" thickBot="1" x14ac:dyDescent="0.3">
      <c r="C74" s="14"/>
      <c r="D74" s="1"/>
      <c r="E74" s="39"/>
      <c r="Q74" s="13" t="str">
        <f>IF(BQ74="","",BQ74)</f>
        <v/>
      </c>
      <c r="T74" s="36"/>
      <c r="U74" s="36"/>
      <c r="V74" s="36"/>
      <c r="W74" s="36"/>
      <c r="BC74" s="215"/>
      <c r="BD74" s="1"/>
      <c r="BE74" s="39"/>
    </row>
    <row r="75" spans="3:73" ht="18" customHeight="1" thickBot="1" x14ac:dyDescent="0.3">
      <c r="C75" s="14" t="s">
        <v>177</v>
      </c>
      <c r="D75" s="232" t="s">
        <v>187</v>
      </c>
      <c r="E75" s="232"/>
      <c r="F75" s="232"/>
      <c r="G75" s="232"/>
      <c r="H75" s="232"/>
      <c r="I75" s="232"/>
      <c r="J75" s="232"/>
      <c r="K75" s="232"/>
      <c r="L75" s="232"/>
      <c r="M75" s="232"/>
      <c r="Q75" s="13" t="str">
        <f t="shared" ref="Q75:Q87" si="11">IF(BQ75="","",BQ75)</f>
        <v/>
      </c>
      <c r="W75" s="36"/>
      <c r="X75" s="56">
        <f>SUM(O75:O87)</f>
        <v>0</v>
      </c>
      <c r="Y75" s="57" t="s">
        <v>156</v>
      </c>
      <c r="Z75" s="58">
        <f>SUM(Q75:Q87)</f>
        <v>9</v>
      </c>
      <c r="BC75" s="215" t="s">
        <v>186</v>
      </c>
      <c r="BD75" s="232" t="s">
        <v>187</v>
      </c>
      <c r="BE75" s="232"/>
      <c r="BF75" s="232"/>
      <c r="BG75" s="232"/>
      <c r="BH75" s="232"/>
      <c r="BI75" s="232"/>
      <c r="BJ75" s="232"/>
      <c r="BK75" s="232"/>
      <c r="BL75" s="232"/>
      <c r="BM75" s="232"/>
    </row>
    <row r="76" spans="3:73" ht="18" customHeight="1" x14ac:dyDescent="0.25">
      <c r="C76" s="14"/>
      <c r="D76" s="1" t="s">
        <v>148</v>
      </c>
      <c r="E76" s="228" t="s">
        <v>367</v>
      </c>
      <c r="F76" s="229"/>
      <c r="G76" s="229"/>
      <c r="H76" s="229"/>
      <c r="I76" s="229"/>
      <c r="J76" s="229"/>
      <c r="K76" s="229"/>
      <c r="L76" s="229"/>
      <c r="M76" s="229"/>
      <c r="Q76" s="13" t="str">
        <f t="shared" si="11"/>
        <v/>
      </c>
      <c r="T76" s="36"/>
      <c r="U76" s="36"/>
      <c r="V76" s="36"/>
      <c r="W76" s="36"/>
      <c r="BC76" s="215"/>
      <c r="BD76" s="1" t="s">
        <v>148</v>
      </c>
      <c r="BE76" s="228" t="s">
        <v>188</v>
      </c>
      <c r="BF76" s="229"/>
      <c r="BG76" s="229"/>
      <c r="BH76" s="229"/>
      <c r="BI76" s="229"/>
      <c r="BJ76" s="229"/>
      <c r="BK76" s="229"/>
      <c r="BL76" s="229"/>
      <c r="BM76" s="229"/>
    </row>
    <row r="77" spans="3:73" ht="18" customHeight="1" x14ac:dyDescent="0.25">
      <c r="C77" s="14"/>
      <c r="D77" s="1"/>
      <c r="E77" s="230" t="s">
        <v>318</v>
      </c>
      <c r="F77" s="230"/>
      <c r="G77" s="230"/>
      <c r="H77" s="230"/>
      <c r="I77" s="230"/>
      <c r="J77" s="230"/>
      <c r="K77" s="250"/>
      <c r="L77" s="250"/>
      <c r="M77" s="38" t="s">
        <v>260</v>
      </c>
      <c r="O77" s="11" t="str">
        <f>IF(AND(K77=""),"",SUM(IF(T77="",0,IF(T77=BT77,1,0)),IF(U77="",0,IF(U77=BU77,1,0)),IF(V77="",0,IF(V77=BV77,1,0)),IF(W77="",0,IF(W77=BX77,1,0))))</f>
        <v/>
      </c>
      <c r="P77" s="12" t="s">
        <v>156</v>
      </c>
      <c r="Q77" s="13">
        <f t="shared" si="11"/>
        <v>1</v>
      </c>
      <c r="T77" s="53">
        <f>K77</f>
        <v>0</v>
      </c>
      <c r="U77" s="36"/>
      <c r="V77" s="36"/>
      <c r="W77" s="36"/>
      <c r="AB77" s="25">
        <f>K77</f>
        <v>0</v>
      </c>
      <c r="BC77" s="215"/>
      <c r="BD77" s="1"/>
      <c r="BE77" s="230" t="s">
        <v>189</v>
      </c>
      <c r="BF77" s="230"/>
      <c r="BG77" s="230"/>
      <c r="BH77" s="230"/>
      <c r="BI77" s="230"/>
      <c r="BJ77" s="230"/>
      <c r="BK77" s="236" t="s">
        <v>34</v>
      </c>
      <c r="BL77" s="236"/>
      <c r="BM77" s="217" t="s">
        <v>35</v>
      </c>
      <c r="BO77" s="22">
        <v>1</v>
      </c>
      <c r="BP77" s="12" t="s">
        <v>156</v>
      </c>
      <c r="BQ77" s="13">
        <v>1</v>
      </c>
      <c r="BT77" s="19" t="str">
        <f>BK77</f>
        <v>Einnahmen</v>
      </c>
    </row>
    <row r="78" spans="3:73" ht="18" customHeight="1" x14ac:dyDescent="0.25">
      <c r="C78" s="14"/>
      <c r="D78" s="1"/>
      <c r="E78" s="250"/>
      <c r="F78" s="250"/>
      <c r="G78" s="230" t="s">
        <v>257</v>
      </c>
      <c r="H78" s="230"/>
      <c r="I78" s="230"/>
      <c r="J78" s="250"/>
      <c r="K78" s="250"/>
      <c r="L78" s="250"/>
      <c r="M78" s="38" t="s">
        <v>258</v>
      </c>
      <c r="O78" s="11" t="str">
        <f>IF(AND(E78="",J78=""),"",SUM(IF(T78="",0,IF(T78=BT78,1,0)),IF(U78="",0,IF(U78=BU78,1,0)),IF(V78="",0,IF(V78=BV78,1,0)),IF(W78="",0,IF(W78=BX78,1,0))))</f>
        <v/>
      </c>
      <c r="P78" s="12" t="s">
        <v>156</v>
      </c>
      <c r="Q78" s="13">
        <f t="shared" si="11"/>
        <v>2</v>
      </c>
      <c r="T78" s="53">
        <f>E78</f>
        <v>0</v>
      </c>
      <c r="U78" s="53">
        <f>J78</f>
        <v>0</v>
      </c>
      <c r="V78" s="36"/>
      <c r="W78" s="36"/>
      <c r="AB78" s="25">
        <f>E78</f>
        <v>0</v>
      </c>
      <c r="AC78" s="25">
        <f>J78</f>
        <v>0</v>
      </c>
      <c r="BC78" s="215"/>
      <c r="BD78" s="1"/>
      <c r="BE78" s="236" t="s">
        <v>36</v>
      </c>
      <c r="BF78" s="236"/>
      <c r="BG78" s="230" t="s">
        <v>257</v>
      </c>
      <c r="BH78" s="230"/>
      <c r="BI78" s="230"/>
      <c r="BJ78" s="236" t="s">
        <v>37</v>
      </c>
      <c r="BK78" s="236"/>
      <c r="BL78" s="236"/>
      <c r="BM78" s="217" t="s">
        <v>258</v>
      </c>
      <c r="BO78" s="22">
        <v>2</v>
      </c>
      <c r="BP78" s="12" t="s">
        <v>156</v>
      </c>
      <c r="BQ78" s="13">
        <v>2</v>
      </c>
      <c r="BT78" s="19" t="str">
        <f>BE78</f>
        <v>Ausgaben</v>
      </c>
      <c r="BU78" s="19" t="str">
        <f>BJ78</f>
        <v>Finanzierungskraft</v>
      </c>
    </row>
    <row r="79" spans="3:73" ht="18" customHeight="1" x14ac:dyDescent="0.25">
      <c r="C79" s="14"/>
      <c r="D79" s="1"/>
      <c r="E79" s="230" t="s">
        <v>259</v>
      </c>
      <c r="F79" s="230"/>
      <c r="G79" s="230"/>
      <c r="H79" s="230"/>
      <c r="I79" s="230"/>
      <c r="J79" s="230"/>
      <c r="K79" s="230"/>
      <c r="L79" s="230"/>
      <c r="M79" s="230"/>
      <c r="Q79" s="13" t="str">
        <f t="shared" si="11"/>
        <v/>
      </c>
      <c r="T79" s="36"/>
      <c r="U79" s="36"/>
      <c r="V79" s="36"/>
      <c r="W79" s="36"/>
      <c r="BC79" s="215"/>
      <c r="BD79" s="1"/>
      <c r="BE79" s="230" t="s">
        <v>259</v>
      </c>
      <c r="BF79" s="230"/>
      <c r="BG79" s="230"/>
      <c r="BH79" s="230"/>
      <c r="BI79" s="230"/>
      <c r="BJ79" s="230"/>
      <c r="BK79" s="230"/>
      <c r="BL79" s="230"/>
      <c r="BM79" s="230"/>
    </row>
    <row r="80" spans="3:73" ht="18" customHeight="1" x14ac:dyDescent="0.25">
      <c r="C80" s="14"/>
      <c r="D80" s="1"/>
      <c r="E80" s="250"/>
      <c r="F80" s="250"/>
      <c r="G80" s="38" t="s">
        <v>389</v>
      </c>
      <c r="H80" s="250"/>
      <c r="I80" s="250"/>
      <c r="J80" s="250"/>
      <c r="K80" s="38" t="s">
        <v>390</v>
      </c>
      <c r="O80" s="11" t="str">
        <f>IF(AND(E80="",H80=""),"",SUM(IF(T80="",0,IF(T80=BT80,1,0)),IF(U80="",0,IF(U80=BU80,1,0)),IF(V80="",0,IF(V80=BV80,1,0)),IF(W80="",0,IF(W80=BX80,1,0))))</f>
        <v/>
      </c>
      <c r="P80" s="12" t="s">
        <v>156</v>
      </c>
      <c r="Q80" s="13">
        <f t="shared" si="11"/>
        <v>2</v>
      </c>
      <c r="T80" s="53">
        <f>E80</f>
        <v>0</v>
      </c>
      <c r="U80" s="53">
        <f>H80</f>
        <v>0</v>
      </c>
      <c r="V80" s="36"/>
      <c r="W80" s="36"/>
      <c r="AB80" s="25">
        <f>E80</f>
        <v>0</v>
      </c>
      <c r="AC80" s="25">
        <f>H80</f>
        <v>0</v>
      </c>
      <c r="BC80" s="215"/>
      <c r="BD80" s="1"/>
      <c r="BE80" s="236" t="s">
        <v>38</v>
      </c>
      <c r="BF80" s="236"/>
      <c r="BG80" s="217" t="s">
        <v>39</v>
      </c>
      <c r="BH80" s="236" t="s">
        <v>40</v>
      </c>
      <c r="BI80" s="236"/>
      <c r="BJ80" s="236"/>
      <c r="BK80" s="217" t="s">
        <v>41</v>
      </c>
      <c r="BO80" s="22">
        <v>2</v>
      </c>
      <c r="BP80" s="12" t="s">
        <v>156</v>
      </c>
      <c r="BQ80" s="13">
        <v>2</v>
      </c>
      <c r="BT80" s="19" t="str">
        <f>BE80</f>
        <v>Cash-Flow</v>
      </c>
      <c r="BU80" s="19" t="str">
        <f>BH80</f>
        <v>Kapitalflussrechnung</v>
      </c>
    </row>
    <row r="81" spans="3:72" ht="18" customHeight="1" x14ac:dyDescent="0.25">
      <c r="C81" s="14"/>
      <c r="D81" s="1"/>
      <c r="E81" s="37"/>
      <c r="Q81" s="13" t="str">
        <f t="shared" si="11"/>
        <v/>
      </c>
      <c r="T81" s="36"/>
      <c r="U81" s="36"/>
      <c r="V81" s="36"/>
      <c r="W81" s="36"/>
      <c r="BC81" s="215"/>
      <c r="BD81" s="1"/>
      <c r="BE81" s="37"/>
    </row>
    <row r="82" spans="3:72" ht="18" customHeight="1" x14ac:dyDescent="0.25">
      <c r="C82" s="14"/>
      <c r="D82" s="1" t="s">
        <v>151</v>
      </c>
      <c r="E82" s="228" t="s">
        <v>368</v>
      </c>
      <c r="F82" s="229"/>
      <c r="G82" s="229"/>
      <c r="H82" s="229"/>
      <c r="I82" s="229"/>
      <c r="J82" s="229"/>
      <c r="K82" s="229"/>
      <c r="L82" s="229"/>
      <c r="M82" s="229"/>
      <c r="Q82" s="13" t="str">
        <f t="shared" si="11"/>
        <v/>
      </c>
      <c r="T82" s="25"/>
      <c r="U82" s="36"/>
      <c r="V82" s="36"/>
      <c r="W82" s="36"/>
      <c r="AB82" s="25"/>
      <c r="BC82" s="215"/>
      <c r="BD82" s="1" t="s">
        <v>151</v>
      </c>
      <c r="BE82" s="228" t="s">
        <v>196</v>
      </c>
      <c r="BF82" s="229"/>
      <c r="BG82" s="229"/>
      <c r="BH82" s="229"/>
      <c r="BI82" s="229"/>
      <c r="BJ82" s="229"/>
      <c r="BK82" s="229"/>
      <c r="BL82" s="229"/>
      <c r="BM82" s="229"/>
      <c r="BT82" s="19"/>
    </row>
    <row r="83" spans="3:72" ht="18" customHeight="1" x14ac:dyDescent="0.25">
      <c r="C83" s="14"/>
      <c r="D83" s="1"/>
      <c r="E83" s="40" t="s">
        <v>4</v>
      </c>
      <c r="F83" s="250"/>
      <c r="G83" s="250"/>
      <c r="H83" s="250"/>
      <c r="I83" s="250"/>
      <c r="J83" s="250"/>
      <c r="K83" s="250"/>
      <c r="O83" s="11" t="str">
        <f>IF(F83="","",IF(COUNTIF($T$83:$T$86,F83)&gt;0,1/COUNTIF($F$83:$F$86,F83),0))</f>
        <v/>
      </c>
      <c r="P83" s="12" t="s">
        <v>156</v>
      </c>
      <c r="Q83" s="13">
        <f t="shared" si="11"/>
        <v>1</v>
      </c>
      <c r="T83" s="54" t="str">
        <f>IF(BT83="","",BT83)</f>
        <v>Cash-Flow I</v>
      </c>
      <c r="U83" s="36"/>
      <c r="V83" s="36"/>
      <c r="W83" s="36"/>
      <c r="AB83" s="25">
        <f>F83</f>
        <v>0</v>
      </c>
      <c r="BC83" s="215"/>
      <c r="BD83" s="1"/>
      <c r="BE83" s="40" t="s">
        <v>4</v>
      </c>
      <c r="BF83" s="236" t="s">
        <v>42</v>
      </c>
      <c r="BG83" s="236"/>
      <c r="BH83" s="236"/>
      <c r="BI83" s="236"/>
      <c r="BJ83" s="236"/>
      <c r="BK83" s="236"/>
      <c r="BO83" s="22">
        <v>1</v>
      </c>
      <c r="BP83" s="12" t="s">
        <v>156</v>
      </c>
      <c r="BQ83" s="13">
        <v>1</v>
      </c>
      <c r="BT83" s="19" t="str">
        <f>BF83</f>
        <v>Cash-Flow I</v>
      </c>
    </row>
    <row r="84" spans="3:72" ht="18" customHeight="1" x14ac:dyDescent="0.25">
      <c r="C84" s="14"/>
      <c r="D84" s="1"/>
      <c r="E84" s="38" t="s">
        <v>4</v>
      </c>
      <c r="F84" s="249"/>
      <c r="G84" s="249"/>
      <c r="H84" s="249"/>
      <c r="I84" s="249"/>
      <c r="J84" s="249"/>
      <c r="K84" s="249"/>
      <c r="O84" s="11" t="str">
        <f>IF(F84="","",IF(COUNTIF($T$83:$T$86,F84)&gt;0,1/COUNTIF($F$83:$F$86,F84),0))</f>
        <v/>
      </c>
      <c r="P84" s="12" t="s">
        <v>156</v>
      </c>
      <c r="Q84" s="13">
        <f t="shared" si="11"/>
        <v>1</v>
      </c>
      <c r="T84" s="54" t="str">
        <f>IF(BT84="","",BT84)</f>
        <v>Cash-Flow II</v>
      </c>
      <c r="U84" s="36"/>
      <c r="V84" s="36"/>
      <c r="W84" s="36"/>
      <c r="AB84" s="25">
        <f>F84</f>
        <v>0</v>
      </c>
      <c r="BC84" s="215"/>
      <c r="BD84" s="1"/>
      <c r="BE84" s="217" t="s">
        <v>4</v>
      </c>
      <c r="BF84" s="235" t="s">
        <v>43</v>
      </c>
      <c r="BG84" s="235"/>
      <c r="BH84" s="235"/>
      <c r="BI84" s="235"/>
      <c r="BJ84" s="235"/>
      <c r="BK84" s="235"/>
      <c r="BO84" s="22">
        <v>1</v>
      </c>
      <c r="BP84" s="12" t="s">
        <v>156</v>
      </c>
      <c r="BQ84" s="13">
        <v>1</v>
      </c>
      <c r="BT84" s="19" t="str">
        <f>BF84</f>
        <v>Cash-Flow II</v>
      </c>
    </row>
    <row r="85" spans="3:72" ht="18" customHeight="1" x14ac:dyDescent="0.25">
      <c r="C85" s="14"/>
      <c r="D85" s="1"/>
      <c r="E85" s="38" t="s">
        <v>4</v>
      </c>
      <c r="F85" s="249"/>
      <c r="G85" s="249"/>
      <c r="H85" s="249"/>
      <c r="I85" s="249"/>
      <c r="J85" s="249"/>
      <c r="K85" s="249"/>
      <c r="O85" s="11" t="str">
        <f>IF(F85="","",IF(COUNTIF($T$83:$T$86,F85)&gt;0,1/COUNTIF($F$83:$F$86,F85),0))</f>
        <v/>
      </c>
      <c r="P85" s="12" t="s">
        <v>156</v>
      </c>
      <c r="Q85" s="13">
        <f t="shared" si="11"/>
        <v>1</v>
      </c>
      <c r="T85" s="54" t="str">
        <f>IF(BT85="","",BT85)</f>
        <v>Cash-Flow III</v>
      </c>
      <c r="U85" s="36"/>
      <c r="V85" s="36"/>
      <c r="W85" s="36"/>
      <c r="AB85" s="25">
        <f>F85</f>
        <v>0</v>
      </c>
      <c r="BC85" s="215"/>
      <c r="BD85" s="1"/>
      <c r="BE85" s="217" t="s">
        <v>4</v>
      </c>
      <c r="BF85" s="235" t="s">
        <v>44</v>
      </c>
      <c r="BG85" s="235"/>
      <c r="BH85" s="235"/>
      <c r="BI85" s="235"/>
      <c r="BJ85" s="235"/>
      <c r="BK85" s="235"/>
      <c r="BO85" s="22">
        <v>1</v>
      </c>
      <c r="BP85" s="12" t="s">
        <v>156</v>
      </c>
      <c r="BQ85" s="13">
        <v>1</v>
      </c>
      <c r="BT85" s="19" t="str">
        <f>BF85</f>
        <v>Cash-Flow III</v>
      </c>
    </row>
    <row r="86" spans="3:72" ht="18" customHeight="1" x14ac:dyDescent="0.25">
      <c r="C86" s="14"/>
      <c r="D86" s="1"/>
      <c r="E86" s="38" t="s">
        <v>4</v>
      </c>
      <c r="F86" s="249"/>
      <c r="G86" s="249"/>
      <c r="H86" s="249"/>
      <c r="I86" s="249"/>
      <c r="J86" s="249"/>
      <c r="K86" s="249"/>
      <c r="O86" s="11" t="str">
        <f>IF(F86="","",IF(COUNTIF($T$83:$T$86,F86)&gt;0,1/COUNTIF($F$83:$F$86,F86),0))</f>
        <v/>
      </c>
      <c r="P86" s="12" t="s">
        <v>156</v>
      </c>
      <c r="Q86" s="13">
        <f t="shared" si="11"/>
        <v>1</v>
      </c>
      <c r="T86" s="54" t="str">
        <f>IF(BT86="","",BT86)</f>
        <v>Kapitalflussrechnung</v>
      </c>
      <c r="U86" s="36"/>
      <c r="V86" s="36"/>
      <c r="W86" s="36"/>
      <c r="AB86" s="25">
        <f>F86</f>
        <v>0</v>
      </c>
      <c r="BC86" s="215"/>
      <c r="BD86" s="1"/>
      <c r="BE86" s="217" t="s">
        <v>4</v>
      </c>
      <c r="BF86" s="235" t="s">
        <v>40</v>
      </c>
      <c r="BG86" s="235"/>
      <c r="BH86" s="235"/>
      <c r="BI86" s="235"/>
      <c r="BJ86" s="235"/>
      <c r="BK86" s="235"/>
      <c r="BO86" s="22">
        <v>1</v>
      </c>
      <c r="BP86" s="12" t="s">
        <v>156</v>
      </c>
      <c r="BQ86" s="13">
        <v>1</v>
      </c>
      <c r="BT86" s="19" t="str">
        <f>BF86</f>
        <v>Kapitalflussrechnung</v>
      </c>
    </row>
    <row r="87" spans="3:72" ht="18" customHeight="1" thickBot="1" x14ac:dyDescent="0.3">
      <c r="C87" s="14"/>
      <c r="D87" s="1"/>
      <c r="E87" s="39"/>
      <c r="Q87" s="13" t="str">
        <f t="shared" si="11"/>
        <v/>
      </c>
      <c r="T87" s="36"/>
      <c r="U87" s="36"/>
      <c r="V87" s="36"/>
      <c r="W87" s="36"/>
      <c r="BC87" s="215"/>
      <c r="BD87" s="1"/>
      <c r="BE87" s="39"/>
    </row>
    <row r="88" spans="3:72" ht="18" customHeight="1" thickBot="1" x14ac:dyDescent="0.3">
      <c r="C88" s="14" t="s">
        <v>202</v>
      </c>
      <c r="D88" s="232" t="s">
        <v>208</v>
      </c>
      <c r="E88" s="232"/>
      <c r="F88" s="232"/>
      <c r="G88" s="232"/>
      <c r="H88" s="232"/>
      <c r="I88" s="232"/>
      <c r="J88" s="232"/>
      <c r="K88" s="232"/>
      <c r="L88" s="232"/>
      <c r="M88" s="232"/>
      <c r="Q88" s="13" t="str">
        <f>IF(BQ88="","",BQ88)</f>
        <v/>
      </c>
      <c r="W88" s="36"/>
      <c r="X88" s="56">
        <f>SUM(O88:O97)</f>
        <v>0</v>
      </c>
      <c r="Y88" s="57" t="s">
        <v>156</v>
      </c>
      <c r="Z88" s="58">
        <f>SUM(Q88:Q97)</f>
        <v>5</v>
      </c>
      <c r="BC88" s="215" t="s">
        <v>207</v>
      </c>
      <c r="BD88" s="232" t="s">
        <v>208</v>
      </c>
      <c r="BE88" s="232"/>
      <c r="BF88" s="232"/>
      <c r="BG88" s="232"/>
      <c r="BH88" s="232"/>
      <c r="BI88" s="232"/>
      <c r="BJ88" s="232"/>
      <c r="BK88" s="232"/>
      <c r="BL88" s="232"/>
      <c r="BM88" s="232"/>
    </row>
    <row r="89" spans="3:72" ht="18" customHeight="1" x14ac:dyDescent="0.25">
      <c r="C89" s="14"/>
      <c r="D89" s="1" t="s">
        <v>148</v>
      </c>
      <c r="E89" s="228" t="s">
        <v>174</v>
      </c>
      <c r="F89" s="229"/>
      <c r="G89" s="229"/>
      <c r="H89" s="229"/>
      <c r="I89" s="229"/>
      <c r="J89" s="229"/>
      <c r="K89" s="229"/>
      <c r="L89" s="229"/>
      <c r="M89" s="229"/>
      <c r="Q89" s="13" t="str">
        <f>IF(BQ89="","",BQ89)</f>
        <v/>
      </c>
      <c r="T89" s="36"/>
      <c r="U89" s="36"/>
      <c r="V89" s="36"/>
      <c r="W89" s="36"/>
      <c r="BC89" s="215"/>
      <c r="BD89" s="1" t="s">
        <v>148</v>
      </c>
      <c r="BE89" s="228" t="s">
        <v>174</v>
      </c>
      <c r="BF89" s="229"/>
      <c r="BG89" s="229"/>
      <c r="BH89" s="229"/>
      <c r="BI89" s="229"/>
      <c r="BJ89" s="229"/>
      <c r="BK89" s="229"/>
      <c r="BL89" s="229"/>
      <c r="BM89" s="229"/>
    </row>
    <row r="90" spans="3:72" ht="18" customHeight="1" x14ac:dyDescent="0.25">
      <c r="C90" s="14"/>
      <c r="D90" s="1"/>
      <c r="E90" s="230" t="s">
        <v>250</v>
      </c>
      <c r="F90" s="230"/>
      <c r="G90" s="251"/>
      <c r="H90" s="251"/>
      <c r="I90" s="230" t="s">
        <v>249</v>
      </c>
      <c r="J90" s="230"/>
      <c r="K90" s="230"/>
      <c r="L90" s="230"/>
      <c r="M90" s="230"/>
      <c r="O90" s="11" t="str">
        <f>IF(G90="","",SUM(IF(T90="",0,IF(T90=BT90,1,0)),IF(U90="",0,IF(U90=BU90,1,0)),IF(V90="",0,IF(V90=BV90,1,0)),IF(W90="",0,IF(W90=BX90,1,0))))</f>
        <v/>
      </c>
      <c r="P90" s="12" t="s">
        <v>156</v>
      </c>
      <c r="Q90" s="13">
        <f>IF(BQ90="","",BQ90)</f>
        <v>1</v>
      </c>
      <c r="T90" s="53">
        <f>G90</f>
        <v>0</v>
      </c>
      <c r="U90" s="36"/>
      <c r="V90" s="36"/>
      <c r="W90" s="36"/>
      <c r="AB90" s="25">
        <f>G90</f>
        <v>0</v>
      </c>
      <c r="BC90" s="215"/>
      <c r="BD90" s="1"/>
      <c r="BE90" s="230" t="s">
        <v>250</v>
      </c>
      <c r="BF90" s="230"/>
      <c r="BG90" s="226" t="s">
        <v>63</v>
      </c>
      <c r="BH90" s="226"/>
      <c r="BI90" s="230" t="s">
        <v>249</v>
      </c>
      <c r="BJ90" s="230"/>
      <c r="BK90" s="230"/>
      <c r="BL90" s="230"/>
      <c r="BM90" s="230"/>
      <c r="BO90" s="22">
        <v>1</v>
      </c>
      <c r="BP90" s="12" t="s">
        <v>156</v>
      </c>
      <c r="BQ90" s="13">
        <v>1</v>
      </c>
      <c r="BT90" s="19" t="str">
        <f>BG90</f>
        <v>Sachanlagen</v>
      </c>
    </row>
    <row r="91" spans="3:72" ht="18" customHeight="1" x14ac:dyDescent="0.25">
      <c r="C91" s="14"/>
      <c r="D91" s="1"/>
      <c r="E91" s="230" t="s">
        <v>251</v>
      </c>
      <c r="F91" s="230"/>
      <c r="G91" s="230"/>
      <c r="H91" s="251"/>
      <c r="I91" s="251"/>
      <c r="J91" s="251"/>
      <c r="K91" s="230" t="s">
        <v>252</v>
      </c>
      <c r="L91" s="230"/>
      <c r="O91" s="11" t="str">
        <f>IF(H91="","",SUM(IF(T91="",0,IF(T91=BT91,1,0)),IF(U91="",0,IF(U91=BU91,1,0)),IF(V91="",0,IF(V91=BV91,1,0)),IF(W91="",0,IF(W91=BX91,1,0))))</f>
        <v/>
      </c>
      <c r="P91" s="12" t="s">
        <v>156</v>
      </c>
      <c r="Q91" s="13">
        <f>IF(BQ91="","",BQ91)</f>
        <v>1</v>
      </c>
      <c r="T91" s="53">
        <f>H91</f>
        <v>0</v>
      </c>
      <c r="U91" s="36"/>
      <c r="V91" s="36"/>
      <c r="W91" s="36"/>
      <c r="AB91" s="25">
        <f>H91</f>
        <v>0</v>
      </c>
      <c r="BC91" s="215"/>
      <c r="BD91" s="1"/>
      <c r="BE91" s="230" t="s">
        <v>251</v>
      </c>
      <c r="BF91" s="230"/>
      <c r="BG91" s="230"/>
      <c r="BH91" s="226" t="s">
        <v>64</v>
      </c>
      <c r="BI91" s="226"/>
      <c r="BJ91" s="226"/>
      <c r="BK91" s="230" t="s">
        <v>252</v>
      </c>
      <c r="BL91" s="230"/>
      <c r="BO91" s="22">
        <v>1</v>
      </c>
      <c r="BP91" s="12" t="s">
        <v>156</v>
      </c>
      <c r="BQ91" s="13">
        <v>1</v>
      </c>
      <c r="BT91" s="19" t="str">
        <f>BH91</f>
        <v>Unternehmenszweck</v>
      </c>
    </row>
    <row r="92" spans="3:72" ht="18" customHeight="1" x14ac:dyDescent="0.25">
      <c r="C92" s="14"/>
      <c r="D92" s="1"/>
      <c r="E92" s="37"/>
      <c r="Q92" s="13" t="str">
        <f>IF(BQ92="","",BQ92)</f>
        <v/>
      </c>
      <c r="T92" s="36"/>
      <c r="U92" s="36"/>
      <c r="V92" s="36"/>
      <c r="W92" s="36"/>
      <c r="BC92" s="215"/>
      <c r="BD92" s="1"/>
      <c r="BE92" s="37"/>
    </row>
    <row r="93" spans="3:72" ht="18" customHeight="1" x14ac:dyDescent="0.25">
      <c r="C93" s="14"/>
      <c r="D93" s="1" t="s">
        <v>151</v>
      </c>
      <c r="E93" s="228" t="s">
        <v>375</v>
      </c>
      <c r="F93" s="229"/>
      <c r="G93" s="229"/>
      <c r="H93" s="229"/>
      <c r="I93" s="229"/>
      <c r="J93" s="229"/>
      <c r="K93" s="229"/>
      <c r="L93" s="229"/>
      <c r="M93" s="229"/>
      <c r="Q93" s="13" t="str">
        <f>IF(BQ93="","",BQ93)</f>
        <v/>
      </c>
      <c r="T93" s="36"/>
      <c r="U93" s="36"/>
      <c r="V93" s="36"/>
      <c r="W93" s="36"/>
      <c r="BC93" s="215"/>
      <c r="BD93" s="1" t="s">
        <v>151</v>
      </c>
      <c r="BE93" s="228" t="s">
        <v>209</v>
      </c>
      <c r="BF93" s="229"/>
      <c r="BG93" s="229"/>
      <c r="BH93" s="229"/>
      <c r="BI93" s="229"/>
      <c r="BJ93" s="229"/>
      <c r="BK93" s="229"/>
      <c r="BL93" s="229"/>
      <c r="BM93" s="229"/>
    </row>
    <row r="94" spans="3:72" ht="18" customHeight="1" x14ac:dyDescent="0.25">
      <c r="C94" s="14"/>
      <c r="D94" s="1"/>
      <c r="E94" s="38" t="s">
        <v>4</v>
      </c>
      <c r="F94" s="251"/>
      <c r="G94" s="251"/>
      <c r="H94" s="251"/>
      <c r="I94" s="251"/>
      <c r="J94" s="251"/>
      <c r="K94" s="251"/>
      <c r="O94" s="11" t="str">
        <f>IF(F94="","",IF(COUNTIF($T$94:$T$96,F94)&gt;0,1/COUNTIF($F$94:$F$96,F94),0))</f>
        <v/>
      </c>
      <c r="P94" s="12" t="s">
        <v>156</v>
      </c>
      <c r="Q94" s="13">
        <f>IF(BQ94="","",BQ94)</f>
        <v>1</v>
      </c>
      <c r="T94" s="54" t="str">
        <f>IF(BT94="","",BT94)</f>
        <v>Sachanlagen</v>
      </c>
      <c r="U94" s="36"/>
      <c r="V94" s="36"/>
      <c r="W94" s="36"/>
      <c r="AB94" s="25">
        <f>F94</f>
        <v>0</v>
      </c>
      <c r="BC94" s="215"/>
      <c r="BD94" s="1"/>
      <c r="BE94" s="217" t="s">
        <v>4</v>
      </c>
      <c r="BF94" s="226" t="s">
        <v>63</v>
      </c>
      <c r="BG94" s="226"/>
      <c r="BH94" s="226"/>
      <c r="BI94" s="226"/>
      <c r="BJ94" s="226"/>
      <c r="BK94" s="226"/>
      <c r="BO94" s="22">
        <v>1</v>
      </c>
      <c r="BP94" s="12" t="s">
        <v>156</v>
      </c>
      <c r="BQ94" s="13">
        <v>1</v>
      </c>
      <c r="BT94" s="19" t="str">
        <f>BF94</f>
        <v>Sachanlagen</v>
      </c>
    </row>
    <row r="95" spans="3:72" ht="18" customHeight="1" x14ac:dyDescent="0.25">
      <c r="C95" s="14"/>
      <c r="D95" s="1"/>
      <c r="E95" s="38" t="s">
        <v>4</v>
      </c>
      <c r="F95" s="252"/>
      <c r="G95" s="252"/>
      <c r="H95" s="252"/>
      <c r="I95" s="252"/>
      <c r="J95" s="252"/>
      <c r="K95" s="252"/>
      <c r="O95" s="11" t="str">
        <f>IF(F95="","",IF(COUNTIF($T$94:$T$96,F95)&gt;0,1/COUNTIF($F$94:$F$96,F95),0))</f>
        <v/>
      </c>
      <c r="P95" s="12" t="s">
        <v>156</v>
      </c>
      <c r="Q95" s="13">
        <f>IF(BQ95="","",BQ95)</f>
        <v>1</v>
      </c>
      <c r="T95" s="54" t="str">
        <f>IF(BT95="","",BT95)</f>
        <v>Immaterielle Anlagegüter (z.B. Rechte)</v>
      </c>
      <c r="U95" s="36"/>
      <c r="V95" s="36"/>
      <c r="W95" s="36"/>
      <c r="AB95" s="25">
        <f>F95</f>
        <v>0</v>
      </c>
      <c r="BC95" s="215"/>
      <c r="BD95" s="1"/>
      <c r="BE95" s="217" t="s">
        <v>4</v>
      </c>
      <c r="BF95" s="227" t="s">
        <v>65</v>
      </c>
      <c r="BG95" s="227"/>
      <c r="BH95" s="227"/>
      <c r="BI95" s="227"/>
      <c r="BJ95" s="227"/>
      <c r="BK95" s="227"/>
      <c r="BO95" s="22">
        <v>1</v>
      </c>
      <c r="BP95" s="12" t="s">
        <v>156</v>
      </c>
      <c r="BQ95" s="13">
        <v>1</v>
      </c>
      <c r="BT95" s="19" t="str">
        <f>BF95</f>
        <v>Immaterielle Anlagegüter (z.B. Rechte)</v>
      </c>
    </row>
    <row r="96" spans="3:72" ht="18" customHeight="1" x14ac:dyDescent="0.25">
      <c r="C96" s="14"/>
      <c r="D96" s="1"/>
      <c r="E96" s="38" t="s">
        <v>4</v>
      </c>
      <c r="F96" s="252"/>
      <c r="G96" s="252"/>
      <c r="H96" s="252"/>
      <c r="I96" s="252"/>
      <c r="J96" s="252"/>
      <c r="K96" s="252"/>
      <c r="O96" s="11" t="str">
        <f>IF(F96="","",IF(COUNTIF($T$94:$T$96,F96)&gt;0,1/COUNTIF($F$94:$F$96,F96),0))</f>
        <v/>
      </c>
      <c r="P96" s="12" t="s">
        <v>156</v>
      </c>
      <c r="Q96" s="13">
        <f>IF(BQ96="","",BQ96)</f>
        <v>1</v>
      </c>
      <c r="T96" s="54" t="str">
        <f>IF(BT96="","",BT96)</f>
        <v>Finanzanlagen (z.B. Genossenschaftsanteile)</v>
      </c>
      <c r="U96" s="36"/>
      <c r="V96" s="36"/>
      <c r="W96" s="36"/>
      <c r="AB96" s="25">
        <f>F96</f>
        <v>0</v>
      </c>
      <c r="BC96" s="215"/>
      <c r="BD96" s="1"/>
      <c r="BE96" s="217" t="s">
        <v>4</v>
      </c>
      <c r="BF96" s="227" t="s">
        <v>66</v>
      </c>
      <c r="BG96" s="227"/>
      <c r="BH96" s="227"/>
      <c r="BI96" s="227"/>
      <c r="BJ96" s="227"/>
      <c r="BK96" s="227"/>
      <c r="BO96" s="22">
        <v>1</v>
      </c>
      <c r="BP96" s="12" t="s">
        <v>156</v>
      </c>
      <c r="BQ96" s="13">
        <v>1</v>
      </c>
      <c r="BT96" s="19" t="str">
        <f>BF96</f>
        <v>Finanzanlagen (z.B. Genossenschaftsanteile)</v>
      </c>
    </row>
    <row r="97" spans="3:73" ht="18" customHeight="1" thickBot="1" x14ac:dyDescent="0.3">
      <c r="C97" s="14"/>
      <c r="D97" s="1"/>
      <c r="E97" s="39"/>
      <c r="Q97" s="13" t="str">
        <f>IF(BQ97="","",BQ97)</f>
        <v/>
      </c>
      <c r="T97" s="36"/>
      <c r="U97" s="36"/>
      <c r="V97" s="36"/>
      <c r="W97" s="36"/>
      <c r="BC97" s="215"/>
      <c r="BD97" s="1"/>
      <c r="BE97" s="39"/>
    </row>
    <row r="98" spans="3:73" ht="18" customHeight="1" thickBot="1" x14ac:dyDescent="0.3">
      <c r="C98" s="14" t="s">
        <v>207</v>
      </c>
      <c r="D98" s="232" t="s">
        <v>149</v>
      </c>
      <c r="E98" s="232"/>
      <c r="F98" s="232"/>
      <c r="G98" s="232"/>
      <c r="H98" s="232"/>
      <c r="I98" s="232"/>
      <c r="J98" s="232"/>
      <c r="K98" s="232"/>
      <c r="L98" s="232"/>
      <c r="M98" s="232"/>
      <c r="O98" s="10"/>
      <c r="P98" s="10"/>
      <c r="Q98" s="10"/>
      <c r="W98" s="36"/>
      <c r="X98" s="56">
        <f>SUM(O98:O115)</f>
        <v>0</v>
      </c>
      <c r="Y98" s="57" t="s">
        <v>156</v>
      </c>
      <c r="Z98" s="58">
        <f>SUM(Q98:Q115)</f>
        <v>12</v>
      </c>
      <c r="BC98" s="215" t="s">
        <v>147</v>
      </c>
      <c r="BD98" s="232" t="s">
        <v>149</v>
      </c>
      <c r="BE98" s="232"/>
      <c r="BF98" s="232"/>
      <c r="BG98" s="232"/>
      <c r="BH98" s="232"/>
      <c r="BI98" s="232"/>
      <c r="BJ98" s="232"/>
      <c r="BK98" s="232"/>
      <c r="BL98" s="232"/>
      <c r="BM98" s="232"/>
      <c r="BO98" s="10"/>
      <c r="BP98" s="10"/>
      <c r="BQ98" s="10"/>
    </row>
    <row r="99" spans="3:73" ht="18" customHeight="1" x14ac:dyDescent="0.25">
      <c r="C99" s="14"/>
      <c r="D99" s="1" t="s">
        <v>148</v>
      </c>
      <c r="E99" s="228" t="s">
        <v>366</v>
      </c>
      <c r="F99" s="229"/>
      <c r="G99" s="229"/>
      <c r="H99" s="229"/>
      <c r="I99" s="229"/>
      <c r="J99" s="229"/>
      <c r="K99" s="229"/>
      <c r="L99" s="229"/>
      <c r="M99" s="229"/>
      <c r="Q99" s="13" t="str">
        <f>IF(BQ99="","",BQ99)</f>
        <v/>
      </c>
      <c r="T99" s="36"/>
      <c r="U99" s="36"/>
      <c r="V99" s="36"/>
      <c r="W99" s="36"/>
      <c r="BC99" s="215"/>
      <c r="BD99" s="1" t="s">
        <v>151</v>
      </c>
      <c r="BE99" s="228" t="s">
        <v>159</v>
      </c>
      <c r="BF99" s="229"/>
      <c r="BG99" s="229"/>
      <c r="BH99" s="229"/>
      <c r="BI99" s="229"/>
      <c r="BJ99" s="229"/>
      <c r="BK99" s="229"/>
      <c r="BL99" s="229"/>
      <c r="BM99" s="229"/>
    </row>
    <row r="100" spans="3:73" ht="18" customHeight="1" x14ac:dyDescent="0.25">
      <c r="C100" s="14"/>
      <c r="D100" s="1"/>
      <c r="E100" s="38" t="s">
        <v>4</v>
      </c>
      <c r="F100" s="250"/>
      <c r="G100" s="250"/>
      <c r="H100" s="250"/>
      <c r="I100" s="250"/>
      <c r="J100" s="250"/>
      <c r="K100" s="250"/>
      <c r="L100" s="38" t="s">
        <v>6</v>
      </c>
      <c r="O100" s="11" t="str">
        <f>IF(F100="","",IF(COUNTIF($T$100:$T$101,F100)&gt;0,1/COUNTIF($F$100:$F$101,F100),0))</f>
        <v/>
      </c>
      <c r="P100" s="12" t="s">
        <v>156</v>
      </c>
      <c r="Q100" s="13">
        <f>IF(BQ100="","",BQ100)</f>
        <v>1</v>
      </c>
      <c r="T100" s="54" t="str">
        <f>IF(BT100="","",BT100)</f>
        <v>Struktur des Kapitals</v>
      </c>
      <c r="U100" s="36"/>
      <c r="V100" s="36"/>
      <c r="W100" s="36"/>
      <c r="AB100" s="25">
        <f>F100</f>
        <v>0</v>
      </c>
      <c r="BC100" s="215"/>
      <c r="BD100" s="1"/>
      <c r="BE100" s="217" t="s">
        <v>4</v>
      </c>
      <c r="BF100" s="236" t="s">
        <v>5</v>
      </c>
      <c r="BG100" s="236"/>
      <c r="BH100" s="236"/>
      <c r="BI100" s="236"/>
      <c r="BJ100" s="236"/>
      <c r="BK100" s="236"/>
      <c r="BL100" s="217" t="s">
        <v>6</v>
      </c>
      <c r="BO100" s="22">
        <v>1</v>
      </c>
      <c r="BP100" s="12" t="s">
        <v>156</v>
      </c>
      <c r="BQ100" s="13">
        <v>1</v>
      </c>
      <c r="BT100" s="19" t="str">
        <f>BF100</f>
        <v>Struktur des Kapitals</v>
      </c>
    </row>
    <row r="101" spans="3:73" ht="18" customHeight="1" x14ac:dyDescent="0.25">
      <c r="C101" s="14"/>
      <c r="D101" s="1"/>
      <c r="E101" s="38" t="s">
        <v>4</v>
      </c>
      <c r="F101" s="249"/>
      <c r="G101" s="249"/>
      <c r="H101" s="249"/>
      <c r="I101" s="249"/>
      <c r="J101" s="249"/>
      <c r="K101" s="249"/>
      <c r="L101" s="38" t="s">
        <v>8</v>
      </c>
      <c r="O101" s="11" t="str">
        <f>IF(F101="","",IF(COUNTIF($T$100:$T$101,F101)&gt;0,1/COUNTIF($F$100:$F$101,F101),0))</f>
        <v/>
      </c>
      <c r="P101" s="12" t="s">
        <v>156</v>
      </c>
      <c r="Q101" s="13">
        <f>IF(BQ101="","",BQ101)</f>
        <v>1</v>
      </c>
      <c r="T101" s="54" t="str">
        <f>IF(BT101="","",BT101)</f>
        <v>Struktur des Vermögens</v>
      </c>
      <c r="U101" s="36"/>
      <c r="V101" s="36"/>
      <c r="W101" s="36"/>
      <c r="AB101" s="25">
        <f>F101</f>
        <v>0</v>
      </c>
      <c r="BC101" s="215"/>
      <c r="BD101" s="1"/>
      <c r="BE101" s="217" t="s">
        <v>4</v>
      </c>
      <c r="BF101" s="235" t="s">
        <v>7</v>
      </c>
      <c r="BG101" s="235"/>
      <c r="BH101" s="235"/>
      <c r="BI101" s="235"/>
      <c r="BJ101" s="235"/>
      <c r="BK101" s="235"/>
      <c r="BL101" s="217" t="s">
        <v>8</v>
      </c>
      <c r="BO101" s="22">
        <v>1</v>
      </c>
      <c r="BP101" s="12" t="s">
        <v>156</v>
      </c>
      <c r="BQ101" s="13">
        <v>1</v>
      </c>
      <c r="BT101" s="19" t="str">
        <f>BF101</f>
        <v>Struktur des Vermögens</v>
      </c>
    </row>
    <row r="102" spans="3:73" ht="18" customHeight="1" x14ac:dyDescent="0.25">
      <c r="C102" s="14"/>
      <c r="D102" s="1"/>
      <c r="E102" s="37"/>
      <c r="Q102" s="13" t="str">
        <f>IF(BQ102="","",BQ102)</f>
        <v/>
      </c>
      <c r="T102" s="36"/>
      <c r="U102" s="36"/>
      <c r="V102" s="36"/>
      <c r="W102" s="36"/>
      <c r="BC102" s="215"/>
      <c r="BD102" s="1"/>
      <c r="BE102" s="37"/>
    </row>
    <row r="103" spans="3:73" ht="18" customHeight="1" x14ac:dyDescent="0.25">
      <c r="C103" s="14"/>
      <c r="D103" s="1" t="s">
        <v>151</v>
      </c>
      <c r="E103" s="228" t="s">
        <v>150</v>
      </c>
      <c r="F103" s="229"/>
      <c r="G103" s="229"/>
      <c r="H103" s="229"/>
      <c r="I103" s="229"/>
      <c r="J103" s="229"/>
      <c r="K103" s="229"/>
      <c r="L103" s="229"/>
      <c r="M103" s="229"/>
      <c r="O103" s="10"/>
      <c r="P103" s="10"/>
      <c r="Q103" s="13"/>
      <c r="T103" s="36"/>
      <c r="U103" s="36"/>
      <c r="V103" s="36"/>
      <c r="W103" s="36"/>
      <c r="BC103" s="215"/>
      <c r="BD103" s="1" t="s">
        <v>148</v>
      </c>
      <c r="BE103" s="228" t="s">
        <v>150</v>
      </c>
      <c r="BF103" s="229"/>
      <c r="BG103" s="229"/>
      <c r="BH103" s="229"/>
      <c r="BI103" s="229"/>
      <c r="BJ103" s="229"/>
      <c r="BK103" s="229"/>
      <c r="BL103" s="229"/>
      <c r="BM103" s="229"/>
      <c r="BO103" s="10"/>
      <c r="BP103" s="10"/>
      <c r="BQ103" s="13"/>
    </row>
    <row r="104" spans="3:73" ht="18" customHeight="1" x14ac:dyDescent="0.25">
      <c r="C104" s="14"/>
      <c r="D104" s="1"/>
      <c r="E104" s="230" t="s">
        <v>364</v>
      </c>
      <c r="F104" s="230"/>
      <c r="G104" s="230"/>
      <c r="H104" s="230"/>
      <c r="I104" s="246"/>
      <c r="J104" s="247"/>
      <c r="K104" s="248"/>
      <c r="L104" s="246"/>
      <c r="M104" s="248"/>
      <c r="O104" s="11" t="str">
        <f>IF(AND(I104="",L104=""),"",SUM(IF(T104="",0,IF(T104=BT104,1,0)),IF(U104="",0,IF(U104=BU104,1,0)),IF(V104="",0,IF(V104=BV104,1,0)),IF(W104="",0,IF(W104=BX104,1,0))))</f>
        <v/>
      </c>
      <c r="P104" s="12" t="s">
        <v>156</v>
      </c>
      <c r="Q104" s="13">
        <f t="shared" ref="Q104:Q106" si="12">IF(BQ104="","",BQ104)</f>
        <v>2</v>
      </c>
      <c r="T104" s="53">
        <f>I104</f>
        <v>0</v>
      </c>
      <c r="U104" s="53">
        <f>L104</f>
        <v>0</v>
      </c>
      <c r="V104" s="36"/>
      <c r="W104" s="36"/>
      <c r="AB104" s="25">
        <f>I104</f>
        <v>0</v>
      </c>
      <c r="AC104" s="25">
        <f>L104</f>
        <v>0</v>
      </c>
      <c r="BC104" s="215"/>
      <c r="BD104" s="1"/>
      <c r="BE104" s="230" t="s">
        <v>0</v>
      </c>
      <c r="BF104" s="230"/>
      <c r="BG104" s="230"/>
      <c r="BH104" s="230"/>
      <c r="BI104" s="243" t="s">
        <v>1</v>
      </c>
      <c r="BJ104" s="244"/>
      <c r="BK104" s="245"/>
      <c r="BL104" s="243" t="s">
        <v>2</v>
      </c>
      <c r="BM104" s="245"/>
      <c r="BO104" s="22">
        <v>2</v>
      </c>
      <c r="BP104" s="12" t="s">
        <v>156</v>
      </c>
      <c r="BQ104" s="13">
        <v>2</v>
      </c>
      <c r="BT104" s="19" t="str">
        <f>BI104</f>
        <v>finanzwirtschaftliche</v>
      </c>
      <c r="BU104" s="19" t="str">
        <f>BL104</f>
        <v>Situation</v>
      </c>
    </row>
    <row r="105" spans="3:73" ht="18" customHeight="1" x14ac:dyDescent="0.25">
      <c r="C105" s="14"/>
      <c r="D105" s="1"/>
      <c r="E105" s="230" t="s">
        <v>3</v>
      </c>
      <c r="F105" s="230"/>
      <c r="G105" s="230"/>
      <c r="H105" s="230"/>
      <c r="Q105" s="13" t="str">
        <f t="shared" si="12"/>
        <v/>
      </c>
      <c r="T105" s="36"/>
      <c r="U105" s="36"/>
      <c r="V105" s="36"/>
      <c r="W105" s="36"/>
      <c r="BC105" s="215"/>
      <c r="BD105" s="1"/>
      <c r="BE105" s="230" t="s">
        <v>3</v>
      </c>
      <c r="BF105" s="230"/>
      <c r="BG105" s="230"/>
      <c r="BH105" s="230"/>
    </row>
    <row r="106" spans="3:73" ht="18" customHeight="1" x14ac:dyDescent="0.25">
      <c r="C106" s="14"/>
      <c r="D106" s="1"/>
      <c r="E106" s="37"/>
      <c r="Q106" s="13" t="str">
        <f t="shared" si="12"/>
        <v/>
      </c>
      <c r="T106" s="36"/>
      <c r="U106" s="36"/>
      <c r="V106" s="36"/>
      <c r="W106" s="36"/>
      <c r="BC106" s="215"/>
      <c r="BD106" s="1"/>
      <c r="BE106" s="37"/>
    </row>
    <row r="107" spans="3:73" ht="18" customHeight="1" x14ac:dyDescent="0.25">
      <c r="C107" s="14"/>
      <c r="D107" s="1" t="s">
        <v>160</v>
      </c>
      <c r="E107" s="228" t="s">
        <v>365</v>
      </c>
      <c r="F107" s="229"/>
      <c r="G107" s="229"/>
      <c r="H107" s="229"/>
      <c r="I107" s="229"/>
      <c r="J107" s="229"/>
      <c r="K107" s="229"/>
      <c r="L107" s="229"/>
      <c r="M107" s="229"/>
      <c r="Q107" s="13" t="str">
        <f t="shared" ref="Q107:Q116" si="13">IF(BQ107="","",BQ107)</f>
        <v/>
      </c>
      <c r="T107" s="36"/>
      <c r="U107" s="36"/>
      <c r="V107" s="36"/>
      <c r="W107" s="36"/>
      <c r="BC107" s="215"/>
      <c r="BD107" s="1" t="s">
        <v>160</v>
      </c>
      <c r="BE107" s="228" t="s">
        <v>161</v>
      </c>
      <c r="BF107" s="229"/>
      <c r="BG107" s="229"/>
      <c r="BH107" s="229"/>
      <c r="BI107" s="229"/>
      <c r="BJ107" s="229"/>
      <c r="BK107" s="229"/>
      <c r="BL107" s="229"/>
      <c r="BM107" s="229"/>
    </row>
    <row r="108" spans="3:73" ht="18" customHeight="1" x14ac:dyDescent="0.25">
      <c r="C108" s="14"/>
      <c r="D108" s="1"/>
      <c r="E108" s="38" t="s">
        <v>4</v>
      </c>
      <c r="F108" s="250"/>
      <c r="G108" s="250"/>
      <c r="H108" s="250"/>
      <c r="I108" s="250"/>
      <c r="J108" s="250"/>
      <c r="K108" s="250"/>
      <c r="O108" s="11" t="str">
        <f t="shared" ref="O108:O115" si="14">IF(F108="","",IF(COUNTIF($T$108:$T$115,F108)&gt;0,1/COUNTIF($F$108:$F$115,F108),0))</f>
        <v/>
      </c>
      <c r="P108" s="12" t="s">
        <v>156</v>
      </c>
      <c r="Q108" s="13">
        <f t="shared" si="13"/>
        <v>1</v>
      </c>
      <c r="T108" s="54" t="str">
        <f t="shared" ref="T108:T115" si="15">IF(BT108="","",BT108)</f>
        <v>Eigenkapitalanteil</v>
      </c>
      <c r="U108" s="36"/>
      <c r="V108" s="36"/>
      <c r="W108" s="36"/>
      <c r="AB108" s="25">
        <f>F108</f>
        <v>0</v>
      </c>
      <c r="BC108" s="215"/>
      <c r="BD108" s="1"/>
      <c r="BE108" s="217" t="s">
        <v>4</v>
      </c>
      <c r="BF108" s="236" t="s">
        <v>9</v>
      </c>
      <c r="BG108" s="236"/>
      <c r="BH108" s="236"/>
      <c r="BI108" s="236"/>
      <c r="BJ108" s="236"/>
      <c r="BK108" s="236"/>
      <c r="BO108" s="22">
        <v>1</v>
      </c>
      <c r="BP108" s="12" t="s">
        <v>156</v>
      </c>
      <c r="BQ108" s="13">
        <v>1</v>
      </c>
      <c r="BT108" s="19" t="str">
        <f t="shared" ref="BT108:BT115" si="16">BF108</f>
        <v>Eigenkapitalanteil</v>
      </c>
    </row>
    <row r="109" spans="3:73" ht="18" customHeight="1" x14ac:dyDescent="0.25">
      <c r="C109" s="14"/>
      <c r="D109" s="1"/>
      <c r="E109" s="38" t="s">
        <v>4</v>
      </c>
      <c r="F109" s="249"/>
      <c r="G109" s="249"/>
      <c r="H109" s="249"/>
      <c r="I109" s="249"/>
      <c r="J109" s="249"/>
      <c r="K109" s="249"/>
      <c r="O109" s="11" t="str">
        <f t="shared" si="14"/>
        <v/>
      </c>
      <c r="P109" s="12" t="s">
        <v>156</v>
      </c>
      <c r="Q109" s="13">
        <f t="shared" si="13"/>
        <v>1</v>
      </c>
      <c r="T109" s="54" t="str">
        <f t="shared" si="15"/>
        <v>Verschuldungsgrad</v>
      </c>
      <c r="U109" s="36"/>
      <c r="V109" s="36"/>
      <c r="W109" s="36"/>
      <c r="AB109" s="25">
        <f>F109</f>
        <v>0</v>
      </c>
      <c r="BC109" s="215"/>
      <c r="BD109" s="1"/>
      <c r="BE109" s="217" t="s">
        <v>4</v>
      </c>
      <c r="BF109" s="235" t="s">
        <v>10</v>
      </c>
      <c r="BG109" s="235"/>
      <c r="BH109" s="235"/>
      <c r="BI109" s="235"/>
      <c r="BJ109" s="235"/>
      <c r="BK109" s="235"/>
      <c r="BO109" s="22">
        <v>1</v>
      </c>
      <c r="BP109" s="12" t="s">
        <v>156</v>
      </c>
      <c r="BQ109" s="13">
        <v>1</v>
      </c>
      <c r="BT109" s="19" t="str">
        <f t="shared" si="16"/>
        <v>Verschuldungsgrad</v>
      </c>
    </row>
    <row r="110" spans="3:73" ht="18" customHeight="1" x14ac:dyDescent="0.25">
      <c r="C110" s="14"/>
      <c r="D110" s="1"/>
      <c r="E110" s="38" t="s">
        <v>4</v>
      </c>
      <c r="F110" s="249"/>
      <c r="G110" s="249"/>
      <c r="H110" s="249"/>
      <c r="I110" s="249"/>
      <c r="J110" s="249"/>
      <c r="K110" s="249"/>
      <c r="O110" s="11" t="str">
        <f t="shared" si="14"/>
        <v/>
      </c>
      <c r="P110" s="12" t="s">
        <v>156</v>
      </c>
      <c r="Q110" s="13">
        <f t="shared" si="13"/>
        <v>1</v>
      </c>
      <c r="T110" s="54" t="str">
        <f t="shared" si="15"/>
        <v>Anlagenintensität</v>
      </c>
      <c r="U110" s="36"/>
      <c r="V110" s="36"/>
      <c r="W110" s="36"/>
      <c r="AB110" s="25">
        <f>F110</f>
        <v>0</v>
      </c>
      <c r="BC110" s="215"/>
      <c r="BD110" s="1"/>
      <c r="BE110" s="217" t="s">
        <v>4</v>
      </c>
      <c r="BF110" s="235" t="s">
        <v>11</v>
      </c>
      <c r="BG110" s="235"/>
      <c r="BH110" s="235"/>
      <c r="BI110" s="235"/>
      <c r="BJ110" s="235"/>
      <c r="BK110" s="235"/>
      <c r="BO110" s="22">
        <v>1</v>
      </c>
      <c r="BP110" s="12" t="s">
        <v>156</v>
      </c>
      <c r="BQ110" s="13">
        <v>1</v>
      </c>
      <c r="BT110" s="19" t="str">
        <f t="shared" si="16"/>
        <v>Anlagenintensität</v>
      </c>
    </row>
    <row r="111" spans="3:73" ht="18" customHeight="1" x14ac:dyDescent="0.25">
      <c r="C111" s="14"/>
      <c r="D111" s="1"/>
      <c r="E111" s="38" t="s">
        <v>4</v>
      </c>
      <c r="F111" s="249"/>
      <c r="G111" s="249"/>
      <c r="H111" s="249"/>
      <c r="I111" s="249"/>
      <c r="J111" s="249"/>
      <c r="K111" s="249"/>
      <c r="O111" s="11" t="str">
        <f t="shared" si="14"/>
        <v/>
      </c>
      <c r="P111" s="12" t="s">
        <v>156</v>
      </c>
      <c r="Q111" s="13">
        <f t="shared" si="13"/>
        <v>1</v>
      </c>
      <c r="T111" s="54" t="str">
        <f t="shared" si="15"/>
        <v>Grad des Umlaufvermögens</v>
      </c>
      <c r="U111" s="36"/>
      <c r="V111" s="36"/>
      <c r="W111" s="36"/>
      <c r="AB111" s="25">
        <f>F111</f>
        <v>0</v>
      </c>
      <c r="BC111" s="215"/>
      <c r="BD111" s="1"/>
      <c r="BE111" s="217" t="s">
        <v>4</v>
      </c>
      <c r="BF111" s="235" t="s">
        <v>12</v>
      </c>
      <c r="BG111" s="235"/>
      <c r="BH111" s="235"/>
      <c r="BI111" s="235"/>
      <c r="BJ111" s="235"/>
      <c r="BK111" s="235"/>
      <c r="BO111" s="22">
        <v>1</v>
      </c>
      <c r="BP111" s="12" t="s">
        <v>156</v>
      </c>
      <c r="BQ111" s="13">
        <v>1</v>
      </c>
      <c r="BT111" s="19" t="str">
        <f t="shared" si="16"/>
        <v>Grad des Umlaufvermögens</v>
      </c>
    </row>
    <row r="112" spans="3:73" ht="18" customHeight="1" x14ac:dyDescent="0.25">
      <c r="C112" s="14"/>
      <c r="D112" s="1"/>
      <c r="E112" s="38" t="s">
        <v>4</v>
      </c>
      <c r="F112" s="249"/>
      <c r="G112" s="249"/>
      <c r="H112" s="249"/>
      <c r="I112" s="249"/>
      <c r="J112" s="249"/>
      <c r="K112" s="249"/>
      <c r="O112" s="11" t="str">
        <f t="shared" si="14"/>
        <v/>
      </c>
      <c r="P112" s="12" t="s">
        <v>156</v>
      </c>
      <c r="Q112" s="13">
        <f t="shared" si="13"/>
        <v>1</v>
      </c>
      <c r="T112" s="54" t="str">
        <f t="shared" si="15"/>
        <v>Struktur des Anlagevermögens</v>
      </c>
      <c r="U112" s="36"/>
      <c r="V112" s="36"/>
      <c r="W112" s="36"/>
      <c r="AB112" s="25">
        <f>F112</f>
        <v>0</v>
      </c>
      <c r="BC112" s="215"/>
      <c r="BD112" s="1"/>
      <c r="BE112" s="217" t="s">
        <v>4</v>
      </c>
      <c r="BF112" s="235" t="s">
        <v>13</v>
      </c>
      <c r="BG112" s="235"/>
      <c r="BH112" s="235"/>
      <c r="BI112" s="235"/>
      <c r="BJ112" s="235"/>
      <c r="BK112" s="235"/>
      <c r="BO112" s="22">
        <v>1</v>
      </c>
      <c r="BP112" s="12" t="s">
        <v>156</v>
      </c>
      <c r="BQ112" s="13">
        <v>1</v>
      </c>
      <c r="BT112" s="19" t="str">
        <f t="shared" si="16"/>
        <v>Struktur des Anlagevermögens</v>
      </c>
    </row>
    <row r="113" spans="3:73" ht="18" customHeight="1" x14ac:dyDescent="0.25">
      <c r="C113" s="14"/>
      <c r="D113" s="1"/>
      <c r="E113" s="38" t="s">
        <v>4</v>
      </c>
      <c r="F113" s="249"/>
      <c r="G113" s="249"/>
      <c r="H113" s="249"/>
      <c r="I113" s="249"/>
      <c r="J113" s="249"/>
      <c r="K113" s="249"/>
      <c r="O113" s="11" t="str">
        <f t="shared" si="14"/>
        <v/>
      </c>
      <c r="P113" s="12" t="s">
        <v>156</v>
      </c>
      <c r="Q113" s="13">
        <f t="shared" si="13"/>
        <v>1</v>
      </c>
      <c r="T113" s="54" t="str">
        <f t="shared" si="15"/>
        <v>Zusammensetzung der Forderungen</v>
      </c>
      <c r="U113" s="36"/>
      <c r="V113" s="36"/>
      <c r="W113" s="36"/>
      <c r="AB113" s="25">
        <f>F113</f>
        <v>0</v>
      </c>
      <c r="BC113" s="215"/>
      <c r="BD113" s="1"/>
      <c r="BE113" s="217" t="s">
        <v>4</v>
      </c>
      <c r="BF113" s="235" t="s">
        <v>14</v>
      </c>
      <c r="BG113" s="235"/>
      <c r="BH113" s="235"/>
      <c r="BI113" s="235"/>
      <c r="BJ113" s="235"/>
      <c r="BK113" s="235"/>
      <c r="BO113" s="22">
        <v>1</v>
      </c>
      <c r="BP113" s="12" t="s">
        <v>156</v>
      </c>
      <c r="BQ113" s="13">
        <v>1</v>
      </c>
      <c r="BT113" s="19" t="str">
        <f t="shared" si="16"/>
        <v>Zusammensetzung der Forderungen</v>
      </c>
    </row>
    <row r="114" spans="3:73" ht="18" customHeight="1" x14ac:dyDescent="0.25">
      <c r="C114" s="14"/>
      <c r="D114" s="1"/>
      <c r="E114" s="38" t="s">
        <v>4</v>
      </c>
      <c r="F114" s="249"/>
      <c r="G114" s="249"/>
      <c r="H114" s="249"/>
      <c r="I114" s="249"/>
      <c r="J114" s="249"/>
      <c r="K114" s="249"/>
      <c r="O114" s="11" t="str">
        <f t="shared" si="14"/>
        <v/>
      </c>
      <c r="P114" s="12" t="s">
        <v>156</v>
      </c>
      <c r="Q114" s="13">
        <f t="shared" si="13"/>
        <v>1</v>
      </c>
      <c r="T114" s="54" t="str">
        <f t="shared" si="15"/>
        <v>Goldene Bilanzregel im engeren Sinn</v>
      </c>
      <c r="U114" s="36"/>
      <c r="V114" s="36"/>
      <c r="W114" s="36"/>
      <c r="AB114" s="25">
        <f>F114</f>
        <v>0</v>
      </c>
      <c r="BC114" s="215"/>
      <c r="BD114" s="1"/>
      <c r="BE114" s="217" t="s">
        <v>4</v>
      </c>
      <c r="BF114" s="235" t="s">
        <v>15</v>
      </c>
      <c r="BG114" s="235"/>
      <c r="BH114" s="235"/>
      <c r="BI114" s="235"/>
      <c r="BJ114" s="235"/>
      <c r="BK114" s="235"/>
      <c r="BO114" s="22">
        <v>1</v>
      </c>
      <c r="BP114" s="12" t="s">
        <v>156</v>
      </c>
      <c r="BQ114" s="13">
        <v>1</v>
      </c>
      <c r="BT114" s="19" t="str">
        <f t="shared" si="16"/>
        <v>Goldene Bilanzregel im engeren Sinn</v>
      </c>
    </row>
    <row r="115" spans="3:73" ht="18" customHeight="1" x14ac:dyDescent="0.25">
      <c r="C115" s="14"/>
      <c r="D115" s="1"/>
      <c r="E115" s="38" t="s">
        <v>4</v>
      </c>
      <c r="F115" s="249"/>
      <c r="G115" s="249"/>
      <c r="H115" s="249"/>
      <c r="I115" s="249"/>
      <c r="J115" s="249"/>
      <c r="K115" s="249"/>
      <c r="O115" s="11" t="str">
        <f t="shared" si="14"/>
        <v/>
      </c>
      <c r="P115" s="12" t="s">
        <v>156</v>
      </c>
      <c r="Q115" s="13">
        <f t="shared" si="13"/>
        <v>1</v>
      </c>
      <c r="T115" s="54" t="str">
        <f t="shared" si="15"/>
        <v>Goldene Bilanzregel im weiteren Sinn</v>
      </c>
      <c r="U115" s="36"/>
      <c r="V115" s="36"/>
      <c r="W115" s="36"/>
      <c r="AB115" s="25">
        <f>F115</f>
        <v>0</v>
      </c>
      <c r="BC115" s="215"/>
      <c r="BD115" s="1"/>
      <c r="BE115" s="217" t="s">
        <v>4</v>
      </c>
      <c r="BF115" s="235" t="s">
        <v>16</v>
      </c>
      <c r="BG115" s="235"/>
      <c r="BH115" s="235"/>
      <c r="BI115" s="235"/>
      <c r="BJ115" s="235"/>
      <c r="BK115" s="235"/>
      <c r="BO115" s="22">
        <v>1</v>
      </c>
      <c r="BP115" s="12" t="s">
        <v>156</v>
      </c>
      <c r="BQ115" s="13">
        <v>1</v>
      </c>
      <c r="BT115" s="19" t="str">
        <f t="shared" si="16"/>
        <v>Goldene Bilanzregel im weiteren Sinn</v>
      </c>
    </row>
    <row r="116" spans="3:73" ht="18" customHeight="1" thickBot="1" x14ac:dyDescent="0.3">
      <c r="C116" s="14"/>
      <c r="D116" s="1"/>
      <c r="E116" s="39"/>
      <c r="Q116" s="13" t="str">
        <f t="shared" si="13"/>
        <v/>
      </c>
      <c r="T116" s="36"/>
      <c r="U116" s="36"/>
      <c r="V116" s="36"/>
      <c r="W116" s="36"/>
      <c r="BC116" s="215"/>
      <c r="BD116" s="1"/>
      <c r="BE116" s="39"/>
    </row>
    <row r="117" spans="3:73" ht="18" customHeight="1" thickBot="1" x14ac:dyDescent="0.3">
      <c r="C117" s="14" t="s">
        <v>210</v>
      </c>
      <c r="D117" s="232" t="s">
        <v>195</v>
      </c>
      <c r="E117" s="232"/>
      <c r="F117" s="232"/>
      <c r="G117" s="232"/>
      <c r="H117" s="232"/>
      <c r="I117" s="232"/>
      <c r="J117" s="232"/>
      <c r="K117" s="232"/>
      <c r="L117" s="232"/>
      <c r="M117" s="232"/>
      <c r="Q117" s="13" t="str">
        <f t="shared" ref="Q117:Q138" si="17">IF(BQ117="","",BQ117)</f>
        <v/>
      </c>
      <c r="W117" s="36"/>
      <c r="X117" s="56">
        <f>SUM(O117:O132)</f>
        <v>0</v>
      </c>
      <c r="Y117" s="57" t="s">
        <v>156</v>
      </c>
      <c r="Z117" s="58">
        <f>SUM(Q117:Q132)</f>
        <v>10</v>
      </c>
      <c r="BC117" s="215" t="s">
        <v>194</v>
      </c>
      <c r="BD117" s="232" t="s">
        <v>195</v>
      </c>
      <c r="BE117" s="232"/>
      <c r="BF117" s="232"/>
      <c r="BG117" s="232"/>
      <c r="BH117" s="232"/>
      <c r="BI117" s="232"/>
      <c r="BJ117" s="232"/>
      <c r="BK117" s="232"/>
      <c r="BL117" s="232"/>
      <c r="BM117" s="232"/>
    </row>
    <row r="118" spans="3:73" ht="18" customHeight="1" x14ac:dyDescent="0.25">
      <c r="C118" s="14"/>
      <c r="D118" s="1" t="s">
        <v>148</v>
      </c>
      <c r="E118" s="228" t="s">
        <v>371</v>
      </c>
      <c r="F118" s="229"/>
      <c r="G118" s="229"/>
      <c r="H118" s="229"/>
      <c r="I118" s="229"/>
      <c r="J118" s="229"/>
      <c r="K118" s="229"/>
      <c r="L118" s="229"/>
      <c r="M118" s="229"/>
      <c r="Q118" s="13" t="str">
        <f t="shared" ref="Q118:Q125" si="18">IF(BQ118="","",BQ118)</f>
        <v/>
      </c>
      <c r="T118" s="36"/>
      <c r="U118" s="36"/>
      <c r="V118" s="36"/>
      <c r="W118" s="36"/>
      <c r="BC118" s="215"/>
      <c r="BD118" s="1" t="s">
        <v>151</v>
      </c>
      <c r="BE118" s="228" t="s">
        <v>193</v>
      </c>
      <c r="BF118" s="229"/>
      <c r="BG118" s="229"/>
      <c r="BH118" s="229"/>
      <c r="BI118" s="229"/>
      <c r="BJ118" s="229"/>
      <c r="BK118" s="229"/>
      <c r="BL118" s="229"/>
      <c r="BM118" s="229"/>
    </row>
    <row r="119" spans="3:73" ht="18" customHeight="1" x14ac:dyDescent="0.25">
      <c r="C119" s="14"/>
      <c r="D119" s="1"/>
      <c r="E119" s="40" t="s">
        <v>4</v>
      </c>
      <c r="F119" s="250"/>
      <c r="G119" s="250"/>
      <c r="H119" s="250"/>
      <c r="I119" s="250"/>
      <c r="J119" s="250"/>
      <c r="K119" s="250"/>
      <c r="O119" s="11" t="str">
        <f t="shared" ref="O119:O124" si="19">IF(F119="","",IF(COUNTIF($T$119:$T$124,F119)&gt;0,1/COUNTIF($F$119:$F$124,F119),0))</f>
        <v/>
      </c>
      <c r="P119" s="12" t="s">
        <v>156</v>
      </c>
      <c r="Q119" s="13">
        <f t="shared" si="18"/>
        <v>1</v>
      </c>
      <c r="T119" s="54" t="str">
        <f t="shared" ref="T119:T124" si="20">IF(BT119="","",BT119)</f>
        <v>Fremdkapitalanteil</v>
      </c>
      <c r="U119" s="36"/>
      <c r="V119" s="36"/>
      <c r="W119" s="36"/>
      <c r="AB119" s="25">
        <f>F119</f>
        <v>0</v>
      </c>
      <c r="BC119" s="215"/>
      <c r="BD119" s="1"/>
      <c r="BE119" s="40" t="s">
        <v>4</v>
      </c>
      <c r="BF119" s="236" t="s">
        <v>50</v>
      </c>
      <c r="BG119" s="236"/>
      <c r="BH119" s="236"/>
      <c r="BI119" s="236"/>
      <c r="BJ119" s="236"/>
      <c r="BK119" s="236"/>
      <c r="BO119" s="22">
        <v>1</v>
      </c>
      <c r="BP119" s="12" t="s">
        <v>156</v>
      </c>
      <c r="BQ119" s="13">
        <v>1</v>
      </c>
      <c r="BT119" s="19" t="str">
        <f t="shared" ref="BT119:BT124" si="21">BF119</f>
        <v>Fremdkapitalanteil</v>
      </c>
    </row>
    <row r="120" spans="3:73" ht="18" customHeight="1" x14ac:dyDescent="0.25">
      <c r="C120" s="14"/>
      <c r="D120" s="1"/>
      <c r="E120" s="38" t="s">
        <v>4</v>
      </c>
      <c r="F120" s="249"/>
      <c r="G120" s="249"/>
      <c r="H120" s="249"/>
      <c r="I120" s="249"/>
      <c r="J120" s="249"/>
      <c r="K120" s="249"/>
      <c r="O120" s="11" t="str">
        <f t="shared" si="19"/>
        <v/>
      </c>
      <c r="P120" s="12" t="s">
        <v>156</v>
      </c>
      <c r="Q120" s="13">
        <f t="shared" si="18"/>
        <v>1</v>
      </c>
      <c r="T120" s="54" t="str">
        <f t="shared" si="20"/>
        <v>Anlagenintensität</v>
      </c>
      <c r="U120" s="36"/>
      <c r="V120" s="36"/>
      <c r="W120" s="36"/>
      <c r="AB120" s="25">
        <f>F120</f>
        <v>0</v>
      </c>
      <c r="BC120" s="215"/>
      <c r="BD120" s="1"/>
      <c r="BE120" s="217" t="s">
        <v>4</v>
      </c>
      <c r="BF120" s="235" t="s">
        <v>11</v>
      </c>
      <c r="BG120" s="235"/>
      <c r="BH120" s="235"/>
      <c r="BI120" s="235"/>
      <c r="BJ120" s="235"/>
      <c r="BK120" s="235"/>
      <c r="BO120" s="22">
        <v>1</v>
      </c>
      <c r="BP120" s="12" t="s">
        <v>156</v>
      </c>
      <c r="BQ120" s="13">
        <v>1</v>
      </c>
      <c r="BT120" s="19" t="str">
        <f t="shared" si="21"/>
        <v>Anlagenintensität</v>
      </c>
    </row>
    <row r="121" spans="3:73" ht="18" customHeight="1" x14ac:dyDescent="0.25">
      <c r="C121" s="14"/>
      <c r="D121" s="1"/>
      <c r="E121" s="38" t="s">
        <v>4</v>
      </c>
      <c r="F121" s="249"/>
      <c r="G121" s="249"/>
      <c r="H121" s="249"/>
      <c r="I121" s="249"/>
      <c r="J121" s="249"/>
      <c r="K121" s="249"/>
      <c r="O121" s="11" t="str">
        <f t="shared" si="19"/>
        <v/>
      </c>
      <c r="P121" s="12" t="s">
        <v>156</v>
      </c>
      <c r="Q121" s="13">
        <f t="shared" si="18"/>
        <v>1</v>
      </c>
      <c r="T121" s="54" t="str">
        <f t="shared" si="20"/>
        <v>Veralterungsgrad von abnutzbarem Anlagevermögen</v>
      </c>
      <c r="U121" s="36"/>
      <c r="V121" s="36"/>
      <c r="W121" s="36"/>
      <c r="AB121" s="25">
        <f>F121</f>
        <v>0</v>
      </c>
      <c r="BC121" s="215"/>
      <c r="BD121" s="1"/>
      <c r="BE121" s="217" t="s">
        <v>4</v>
      </c>
      <c r="BF121" s="235" t="s">
        <v>51</v>
      </c>
      <c r="BG121" s="235"/>
      <c r="BH121" s="235"/>
      <c r="BI121" s="235"/>
      <c r="BJ121" s="235"/>
      <c r="BK121" s="235"/>
      <c r="BO121" s="22">
        <v>1</v>
      </c>
      <c r="BP121" s="12" t="s">
        <v>156</v>
      </c>
      <c r="BQ121" s="13">
        <v>1</v>
      </c>
      <c r="BT121" s="19" t="str">
        <f t="shared" si="21"/>
        <v>Veralterungsgrad von abnutzbarem Anlagevermögen</v>
      </c>
    </row>
    <row r="122" spans="3:73" ht="18" customHeight="1" x14ac:dyDescent="0.25">
      <c r="C122" s="14"/>
      <c r="D122" s="1"/>
      <c r="E122" s="38" t="s">
        <v>4</v>
      </c>
      <c r="F122" s="249"/>
      <c r="G122" s="249"/>
      <c r="H122" s="249"/>
      <c r="I122" s="249"/>
      <c r="J122" s="249"/>
      <c r="K122" s="249"/>
      <c r="O122" s="11" t="str">
        <f t="shared" si="19"/>
        <v/>
      </c>
      <c r="P122" s="12" t="s">
        <v>156</v>
      </c>
      <c r="Q122" s="13">
        <f t="shared" si="18"/>
        <v>1</v>
      </c>
      <c r="T122" s="54" t="str">
        <f t="shared" si="20"/>
        <v>Gewinnrate</v>
      </c>
      <c r="U122" s="36"/>
      <c r="V122" s="36"/>
      <c r="W122" s="36"/>
      <c r="AB122" s="25">
        <f>F122</f>
        <v>0</v>
      </c>
      <c r="BC122" s="215"/>
      <c r="BD122" s="1"/>
      <c r="BE122" s="217" t="s">
        <v>4</v>
      </c>
      <c r="BF122" s="235" t="s">
        <v>18</v>
      </c>
      <c r="BG122" s="235"/>
      <c r="BH122" s="235"/>
      <c r="BI122" s="235"/>
      <c r="BJ122" s="235"/>
      <c r="BK122" s="235"/>
      <c r="BO122" s="22">
        <v>1</v>
      </c>
      <c r="BP122" s="12" t="s">
        <v>156</v>
      </c>
      <c r="BQ122" s="13">
        <v>1</v>
      </c>
      <c r="BT122" s="19" t="str">
        <f t="shared" si="21"/>
        <v>Gewinnrate</v>
      </c>
    </row>
    <row r="123" spans="3:73" ht="18" customHeight="1" x14ac:dyDescent="0.25">
      <c r="C123" s="14"/>
      <c r="D123" s="1"/>
      <c r="E123" s="40" t="s">
        <v>4</v>
      </c>
      <c r="F123" s="249"/>
      <c r="G123" s="249"/>
      <c r="H123" s="249"/>
      <c r="I123" s="249"/>
      <c r="J123" s="249"/>
      <c r="K123" s="249"/>
      <c r="O123" s="11" t="str">
        <f t="shared" si="19"/>
        <v/>
      </c>
      <c r="P123" s="12" t="s">
        <v>156</v>
      </c>
      <c r="Q123" s="13">
        <f t="shared" si="18"/>
        <v>1</v>
      </c>
      <c r="T123" s="54" t="str">
        <f t="shared" si="20"/>
        <v>Eigenkapitalbildung</v>
      </c>
      <c r="U123" s="36"/>
      <c r="V123" s="36"/>
      <c r="W123" s="36"/>
      <c r="AB123" s="25">
        <f>F123</f>
        <v>0</v>
      </c>
      <c r="BC123" s="215"/>
      <c r="BD123" s="1"/>
      <c r="BE123" s="40" t="s">
        <v>4</v>
      </c>
      <c r="BF123" s="235" t="s">
        <v>52</v>
      </c>
      <c r="BG123" s="235"/>
      <c r="BH123" s="235"/>
      <c r="BI123" s="235"/>
      <c r="BJ123" s="235"/>
      <c r="BK123" s="235"/>
      <c r="BO123" s="22">
        <v>1</v>
      </c>
      <c r="BP123" s="12" t="s">
        <v>156</v>
      </c>
      <c r="BQ123" s="13">
        <v>1</v>
      </c>
      <c r="BT123" s="19" t="str">
        <f t="shared" si="21"/>
        <v>Eigenkapitalbildung</v>
      </c>
    </row>
    <row r="124" spans="3:73" ht="18" customHeight="1" x14ac:dyDescent="0.25">
      <c r="C124" s="14"/>
      <c r="D124" s="1"/>
      <c r="E124" s="38" t="s">
        <v>4</v>
      </c>
      <c r="F124" s="249"/>
      <c r="G124" s="249"/>
      <c r="H124" s="249"/>
      <c r="I124" s="249"/>
      <c r="J124" s="249"/>
      <c r="K124" s="249"/>
      <c r="O124" s="11" t="str">
        <f t="shared" si="19"/>
        <v/>
      </c>
      <c r="P124" s="12" t="s">
        <v>156</v>
      </c>
      <c r="Q124" s="13">
        <f t="shared" si="18"/>
        <v>1</v>
      </c>
      <c r="T124" s="54" t="str">
        <f t="shared" si="20"/>
        <v>Kapitaldienstgrenze</v>
      </c>
      <c r="U124" s="36"/>
      <c r="V124" s="36"/>
      <c r="W124" s="36"/>
      <c r="AB124" s="25">
        <f>F124</f>
        <v>0</v>
      </c>
      <c r="BC124" s="215"/>
      <c r="BD124" s="1"/>
      <c r="BE124" s="217" t="s">
        <v>4</v>
      </c>
      <c r="BF124" s="235" t="s">
        <v>53</v>
      </c>
      <c r="BG124" s="235"/>
      <c r="BH124" s="235"/>
      <c r="BI124" s="235"/>
      <c r="BJ124" s="235"/>
      <c r="BK124" s="235"/>
      <c r="BO124" s="22">
        <v>1</v>
      </c>
      <c r="BP124" s="12" t="s">
        <v>156</v>
      </c>
      <c r="BQ124" s="13">
        <v>1</v>
      </c>
      <c r="BT124" s="19" t="str">
        <f t="shared" si="21"/>
        <v>Kapitaldienstgrenze</v>
      </c>
    </row>
    <row r="125" spans="3:73" ht="18" customHeight="1" x14ac:dyDescent="0.25">
      <c r="C125" s="14"/>
      <c r="D125" s="1"/>
      <c r="E125" s="39"/>
      <c r="Q125" s="13" t="str">
        <f t="shared" si="18"/>
        <v/>
      </c>
      <c r="T125" s="36"/>
      <c r="U125" s="36"/>
      <c r="V125" s="36"/>
      <c r="W125" s="36"/>
      <c r="BC125" s="215"/>
      <c r="BD125" s="1"/>
      <c r="BE125" s="39"/>
    </row>
    <row r="126" spans="3:73" ht="18" customHeight="1" x14ac:dyDescent="0.25">
      <c r="C126" s="14"/>
      <c r="D126" s="1" t="s">
        <v>151</v>
      </c>
      <c r="E126" s="228" t="s">
        <v>372</v>
      </c>
      <c r="F126" s="229"/>
      <c r="G126" s="229"/>
      <c r="H126" s="229"/>
      <c r="I126" s="229"/>
      <c r="J126" s="229"/>
      <c r="K126" s="229"/>
      <c r="L126" s="229"/>
      <c r="M126" s="229"/>
      <c r="Q126" s="13" t="str">
        <f t="shared" si="17"/>
        <v/>
      </c>
      <c r="T126" s="36"/>
      <c r="U126" s="36"/>
      <c r="V126" s="36"/>
      <c r="W126" s="36"/>
      <c r="BC126" s="215"/>
      <c r="BD126" s="1" t="s">
        <v>148</v>
      </c>
      <c r="BE126" s="228" t="s">
        <v>192</v>
      </c>
      <c r="BF126" s="229"/>
      <c r="BG126" s="229"/>
      <c r="BH126" s="229"/>
      <c r="BI126" s="229"/>
      <c r="BJ126" s="229"/>
      <c r="BK126" s="229"/>
      <c r="BL126" s="229"/>
      <c r="BM126" s="229"/>
    </row>
    <row r="127" spans="3:73" ht="18" customHeight="1" x14ac:dyDescent="0.25">
      <c r="C127" s="14"/>
      <c r="D127" s="1"/>
      <c r="E127" s="230" t="s">
        <v>45</v>
      </c>
      <c r="F127" s="230"/>
      <c r="G127" s="230"/>
      <c r="H127" s="250"/>
      <c r="I127" s="250"/>
      <c r="J127" s="230" t="s">
        <v>190</v>
      </c>
      <c r="K127" s="230"/>
      <c r="L127" s="250"/>
      <c r="M127" s="250"/>
      <c r="O127" s="11" t="str">
        <f>IF(AND(H127="",L127=""),"",SUM(IF(T127="",0,IF(T127=BT127,1,0)),IF(U127="",0,IF(U127=BU127,1,0)),IF(V127="",0,IF(V127=BV127,1,0)),IF(W127="",0,IF(W127=BX127,1,0))))</f>
        <v/>
      </c>
      <c r="P127" s="12" t="s">
        <v>156</v>
      </c>
      <c r="Q127" s="13">
        <f t="shared" si="17"/>
        <v>2</v>
      </c>
      <c r="T127" s="53">
        <f>H127</f>
        <v>0</v>
      </c>
      <c r="U127" s="53">
        <f>L127</f>
        <v>0</v>
      </c>
      <c r="V127" s="36"/>
      <c r="W127" s="36"/>
      <c r="AB127" s="25">
        <f>H127</f>
        <v>0</v>
      </c>
      <c r="AC127" s="25">
        <f>L127</f>
        <v>0</v>
      </c>
      <c r="BC127" s="215"/>
      <c r="BD127" s="1"/>
      <c r="BE127" s="230" t="s">
        <v>45</v>
      </c>
      <c r="BF127" s="230"/>
      <c r="BG127" s="230"/>
      <c r="BH127" s="236" t="s">
        <v>46</v>
      </c>
      <c r="BI127" s="236"/>
      <c r="BJ127" s="230" t="s">
        <v>190</v>
      </c>
      <c r="BK127" s="230"/>
      <c r="BL127" s="236" t="s">
        <v>47</v>
      </c>
      <c r="BM127" s="236"/>
      <c r="BO127" s="22">
        <v>2</v>
      </c>
      <c r="BP127" s="12" t="s">
        <v>156</v>
      </c>
      <c r="BQ127" s="13">
        <v>2</v>
      </c>
      <c r="BT127" s="19" t="str">
        <f>BH127</f>
        <v>Fähigkeit</v>
      </c>
      <c r="BU127" s="19" t="str">
        <f>BL127</f>
        <v>Rentabilität</v>
      </c>
    </row>
    <row r="128" spans="3:73" ht="18" customHeight="1" x14ac:dyDescent="0.25">
      <c r="C128" s="14"/>
      <c r="D128" s="1"/>
      <c r="E128" s="230" t="s">
        <v>197</v>
      </c>
      <c r="F128" s="230"/>
      <c r="G128" s="250"/>
      <c r="H128" s="250"/>
      <c r="I128" s="230" t="s">
        <v>198</v>
      </c>
      <c r="J128" s="230"/>
      <c r="K128" s="230"/>
      <c r="L128" s="230"/>
      <c r="M128" s="230"/>
      <c r="O128" s="11" t="str">
        <f>IF(G128="","",SUM(IF(T128="",0,IF(T128=BT128,1,0)),IF(U128="",0,IF(U128=BU128,1,0)),IF(V128="",0,IF(V128=BV128,1,0)),IF(W128="",0,IF(W128=BX128,1,0))))</f>
        <v/>
      </c>
      <c r="P128" s="12" t="s">
        <v>156</v>
      </c>
      <c r="Q128" s="13">
        <f t="shared" si="17"/>
        <v>1</v>
      </c>
      <c r="T128" s="53">
        <f>G128</f>
        <v>0</v>
      </c>
      <c r="U128" s="36"/>
      <c r="V128" s="36"/>
      <c r="W128" s="36"/>
      <c r="AB128" s="25">
        <f>G128</f>
        <v>0</v>
      </c>
      <c r="BC128" s="215"/>
      <c r="BD128" s="1"/>
      <c r="BE128" s="230" t="s">
        <v>197</v>
      </c>
      <c r="BF128" s="230"/>
      <c r="BG128" s="236" t="s">
        <v>48</v>
      </c>
      <c r="BH128" s="236"/>
      <c r="BI128" s="230" t="s">
        <v>198</v>
      </c>
      <c r="BJ128" s="230"/>
      <c r="BK128" s="230"/>
      <c r="BL128" s="230"/>
      <c r="BM128" s="230"/>
      <c r="BO128" s="22">
        <v>1</v>
      </c>
      <c r="BP128" s="12" t="s">
        <v>156</v>
      </c>
      <c r="BQ128" s="13">
        <v>1</v>
      </c>
      <c r="BT128" s="19" t="str">
        <f>BG128</f>
        <v>Liquidität</v>
      </c>
    </row>
    <row r="129" spans="3:72" ht="18" customHeight="1" x14ac:dyDescent="0.25">
      <c r="C129" s="14"/>
      <c r="D129" s="1"/>
      <c r="E129" s="250"/>
      <c r="F129" s="250"/>
      <c r="G129" s="250"/>
      <c r="H129" s="38" t="s">
        <v>191</v>
      </c>
      <c r="I129" s="38"/>
      <c r="O129" s="11" t="str">
        <f>IF(E129="","",SUM(IF(T129="",0,IF(T129=BT129,1,0)),IF(U129="",0,IF(U129=BU129,1,0)),IF(V129="",0,IF(V129=BV129,1,0)),IF(W129="",0,IF(W129=BX129,1,0))))</f>
        <v/>
      </c>
      <c r="P129" s="12" t="s">
        <v>156</v>
      </c>
      <c r="Q129" s="13">
        <f t="shared" si="17"/>
        <v>1</v>
      </c>
      <c r="T129" s="53">
        <f>E129</f>
        <v>0</v>
      </c>
      <c r="U129" s="36"/>
      <c r="V129" s="36"/>
      <c r="W129" s="36"/>
      <c r="AB129" s="25">
        <f>E129</f>
        <v>0</v>
      </c>
      <c r="BC129" s="215"/>
      <c r="BD129" s="1"/>
      <c r="BE129" s="236" t="s">
        <v>49</v>
      </c>
      <c r="BF129" s="236"/>
      <c r="BG129" s="236"/>
      <c r="BH129" s="217" t="s">
        <v>191</v>
      </c>
      <c r="BI129" s="217"/>
      <c r="BO129" s="22">
        <v>1</v>
      </c>
      <c r="BP129" s="12" t="s">
        <v>156</v>
      </c>
      <c r="BQ129" s="13">
        <v>1</v>
      </c>
      <c r="BT129" s="19" t="str">
        <f>BE129</f>
        <v>langfristig</v>
      </c>
    </row>
    <row r="130" spans="3:72" ht="18" customHeight="1" thickBot="1" x14ac:dyDescent="0.3">
      <c r="C130" s="14"/>
      <c r="D130" s="1"/>
      <c r="E130" s="43"/>
      <c r="F130" s="43"/>
      <c r="G130" s="43"/>
      <c r="H130" s="43"/>
      <c r="I130" s="43"/>
      <c r="J130" s="43"/>
      <c r="K130" s="43"/>
      <c r="L130" s="43"/>
      <c r="M130" s="43"/>
      <c r="Q130" s="13" t="str">
        <f t="shared" si="17"/>
        <v/>
      </c>
      <c r="T130" s="36"/>
      <c r="U130" s="36"/>
      <c r="V130" s="36"/>
      <c r="W130" s="36"/>
      <c r="BC130" s="215"/>
      <c r="BD130" s="1"/>
      <c r="BE130" s="218"/>
      <c r="BF130" s="218"/>
      <c r="BG130" s="218"/>
      <c r="BH130" s="218"/>
      <c r="BI130" s="218"/>
      <c r="BJ130" s="218"/>
      <c r="BK130" s="218"/>
      <c r="BL130" s="218"/>
      <c r="BM130" s="218"/>
    </row>
    <row r="131" spans="3:72" ht="23.25" hidden="1" thickBot="1" x14ac:dyDescent="0.3">
      <c r="C131" s="225" t="s">
        <v>396</v>
      </c>
      <c r="D131" s="16"/>
      <c r="E131" s="17"/>
      <c r="F131" s="17"/>
      <c r="G131" s="17"/>
      <c r="H131" s="17"/>
      <c r="I131" s="17"/>
      <c r="J131" s="17"/>
      <c r="K131" s="17"/>
      <c r="L131" s="18"/>
      <c r="M131" s="18" t="s">
        <v>206</v>
      </c>
      <c r="Q131" s="13" t="str">
        <f t="shared" si="17"/>
        <v/>
      </c>
      <c r="T131" s="36"/>
      <c r="U131" s="36"/>
      <c r="V131" s="36"/>
      <c r="W131" s="36"/>
      <c r="BC131" s="16" t="s">
        <v>205</v>
      </c>
      <c r="BD131" s="16"/>
      <c r="BE131" s="17"/>
      <c r="BF131" s="17"/>
      <c r="BG131" s="17"/>
      <c r="BH131" s="17"/>
      <c r="BI131" s="17"/>
      <c r="BJ131" s="17"/>
      <c r="BK131" s="17"/>
      <c r="BL131" s="18"/>
      <c r="BM131" s="18" t="s">
        <v>206</v>
      </c>
    </row>
    <row r="132" spans="3:72" ht="6" hidden="1" customHeight="1" thickBot="1" x14ac:dyDescent="0.3">
      <c r="C132" s="14"/>
      <c r="D132" s="1"/>
      <c r="Q132" s="13" t="str">
        <f t="shared" si="17"/>
        <v/>
      </c>
      <c r="T132" s="36"/>
      <c r="U132" s="36"/>
      <c r="V132" s="36"/>
      <c r="W132" s="36"/>
      <c r="BC132" s="215"/>
      <c r="BD132" s="1"/>
    </row>
    <row r="133" spans="3:72" ht="32.1" customHeight="1" thickBot="1" x14ac:dyDescent="0.3">
      <c r="C133" s="14" t="s">
        <v>213</v>
      </c>
      <c r="D133" s="232" t="s">
        <v>374</v>
      </c>
      <c r="E133" s="232"/>
      <c r="F133" s="232"/>
      <c r="G133" s="232"/>
      <c r="H133" s="232"/>
      <c r="I133" s="232"/>
      <c r="J133" s="232"/>
      <c r="K133" s="232"/>
      <c r="L133" s="232"/>
      <c r="M133" s="232"/>
      <c r="Q133" s="13" t="str">
        <f t="shared" si="17"/>
        <v/>
      </c>
      <c r="W133" s="36"/>
      <c r="X133" s="56">
        <f>SUM(O133:O142)</f>
        <v>0</v>
      </c>
      <c r="Y133" s="57" t="s">
        <v>156</v>
      </c>
      <c r="Z133" s="58">
        <f>SUM(Q133:Q142)</f>
        <v>5</v>
      </c>
      <c r="BC133" s="215" t="s">
        <v>177</v>
      </c>
      <c r="BD133" s="232" t="s">
        <v>199</v>
      </c>
      <c r="BE133" s="232"/>
      <c r="BF133" s="232"/>
      <c r="BG133" s="232"/>
      <c r="BH133" s="232"/>
      <c r="BI133" s="232"/>
      <c r="BJ133" s="232"/>
      <c r="BK133" s="232"/>
      <c r="BL133" s="232"/>
      <c r="BM133" s="232"/>
    </row>
    <row r="134" spans="3:72" ht="18" customHeight="1" x14ac:dyDescent="0.25">
      <c r="C134" s="14"/>
      <c r="D134" s="1" t="s">
        <v>148</v>
      </c>
      <c r="E134" s="228" t="s">
        <v>201</v>
      </c>
      <c r="F134" s="229"/>
      <c r="G134" s="229"/>
      <c r="H134" s="229"/>
      <c r="I134" s="229"/>
      <c r="J134" s="229"/>
      <c r="K134" s="229"/>
      <c r="L134" s="229"/>
      <c r="M134" s="229"/>
      <c r="Q134" s="13" t="str">
        <f>IF(BQ134="","",BQ134)</f>
        <v/>
      </c>
      <c r="T134" s="36"/>
      <c r="U134" s="36"/>
      <c r="V134" s="36"/>
      <c r="W134" s="36"/>
      <c r="BC134" s="215"/>
      <c r="BD134" s="1" t="s">
        <v>151</v>
      </c>
      <c r="BE134" s="228" t="s">
        <v>201</v>
      </c>
      <c r="BF134" s="229"/>
      <c r="BG134" s="229"/>
      <c r="BH134" s="229"/>
      <c r="BI134" s="229"/>
      <c r="BJ134" s="229"/>
      <c r="BK134" s="229"/>
      <c r="BL134" s="229"/>
      <c r="BM134" s="229"/>
    </row>
    <row r="135" spans="3:72" ht="18" customHeight="1" x14ac:dyDescent="0.25">
      <c r="C135" s="14"/>
      <c r="D135" s="1"/>
      <c r="E135" s="38" t="s">
        <v>4</v>
      </c>
      <c r="F135" s="251"/>
      <c r="G135" s="251"/>
      <c r="H135" s="251"/>
      <c r="I135" s="251"/>
      <c r="J135" s="251"/>
      <c r="K135" s="251"/>
      <c r="O135" s="11" t="str">
        <f>IF(F135="","",IF(COUNTIF($T$135:$T$136,F135)&gt;0,1/COUNTIF($F$135:$F$136,F135),0))</f>
        <v/>
      </c>
      <c r="P135" s="12" t="s">
        <v>156</v>
      </c>
      <c r="Q135" s="13">
        <f>IF(BQ135="","",BQ135)</f>
        <v>1</v>
      </c>
      <c r="T135" s="54" t="str">
        <f>IF(BT135="","",BT135)</f>
        <v>Abhängigkeit von Kreditgebern</v>
      </c>
      <c r="U135" s="36"/>
      <c r="V135" s="36"/>
      <c r="W135" s="36"/>
      <c r="AB135" s="25">
        <f>F135</f>
        <v>0</v>
      </c>
      <c r="BC135" s="215"/>
      <c r="BD135" s="1"/>
      <c r="BE135" s="217" t="s">
        <v>4</v>
      </c>
      <c r="BF135" s="226" t="s">
        <v>57</v>
      </c>
      <c r="BG135" s="226"/>
      <c r="BH135" s="226"/>
      <c r="BI135" s="226"/>
      <c r="BJ135" s="226"/>
      <c r="BK135" s="226"/>
      <c r="BO135" s="22">
        <v>1</v>
      </c>
      <c r="BP135" s="12" t="s">
        <v>156</v>
      </c>
      <c r="BQ135" s="13">
        <v>1</v>
      </c>
      <c r="BT135" s="19" t="str">
        <f>BF135</f>
        <v>Abhängigkeit von Kreditgebern</v>
      </c>
    </row>
    <row r="136" spans="3:72" ht="18" customHeight="1" x14ac:dyDescent="0.25">
      <c r="C136" s="14"/>
      <c r="D136" s="1"/>
      <c r="E136" s="38" t="s">
        <v>4</v>
      </c>
      <c r="F136" s="252"/>
      <c r="G136" s="252"/>
      <c r="H136" s="252"/>
      <c r="I136" s="252"/>
      <c r="J136" s="252"/>
      <c r="K136" s="252"/>
      <c r="O136" s="11" t="str">
        <f>IF(F136="","",IF(COUNTIF($T$135:$T$136,F136)&gt;0,1/COUNTIF($F$135:$F$136,F136),0))</f>
        <v/>
      </c>
      <c r="P136" s="12" t="s">
        <v>156</v>
      </c>
      <c r="Q136" s="13">
        <f>IF(BQ136="","",BQ136)</f>
        <v>1</v>
      </c>
      <c r="T136" s="54" t="str">
        <f>IF(BT136="","",BT136)</f>
        <v>Risikobereitschaft bei der Finanzierung</v>
      </c>
      <c r="U136" s="36"/>
      <c r="V136" s="36"/>
      <c r="W136" s="36"/>
      <c r="AB136" s="25">
        <f>F136</f>
        <v>0</v>
      </c>
      <c r="BC136" s="215"/>
      <c r="BD136" s="1"/>
      <c r="BE136" s="217" t="s">
        <v>4</v>
      </c>
      <c r="BF136" s="227" t="s">
        <v>58</v>
      </c>
      <c r="BG136" s="227"/>
      <c r="BH136" s="227"/>
      <c r="BI136" s="227"/>
      <c r="BJ136" s="227"/>
      <c r="BK136" s="227"/>
      <c r="BO136" s="22">
        <v>1</v>
      </c>
      <c r="BP136" s="12" t="s">
        <v>156</v>
      </c>
      <c r="BQ136" s="13">
        <v>1</v>
      </c>
      <c r="BT136" s="19" t="str">
        <f>BF136</f>
        <v>Risikobereitschaft bei der Finanzierung</v>
      </c>
    </row>
    <row r="137" spans="3:72" ht="18" customHeight="1" x14ac:dyDescent="0.25">
      <c r="C137" s="14"/>
      <c r="D137" s="1"/>
      <c r="E137" s="39"/>
      <c r="Q137" s="13" t="str">
        <f>IF(BQ137="","",BQ137)</f>
        <v/>
      </c>
      <c r="T137" s="36"/>
      <c r="U137" s="36"/>
      <c r="V137" s="36"/>
      <c r="W137" s="36"/>
      <c r="BC137" s="215"/>
      <c r="BD137" s="1"/>
      <c r="BE137" s="39"/>
    </row>
    <row r="138" spans="3:72" ht="18" customHeight="1" x14ac:dyDescent="0.25">
      <c r="C138" s="14"/>
      <c r="D138" s="1" t="s">
        <v>151</v>
      </c>
      <c r="E138" s="228" t="s">
        <v>200</v>
      </c>
      <c r="F138" s="229"/>
      <c r="G138" s="229"/>
      <c r="H138" s="229"/>
      <c r="I138" s="229"/>
      <c r="J138" s="229"/>
      <c r="K138" s="229"/>
      <c r="L138" s="229"/>
      <c r="M138" s="229"/>
      <c r="Q138" s="13" t="str">
        <f t="shared" si="17"/>
        <v/>
      </c>
      <c r="T138" s="36"/>
      <c r="U138" s="36"/>
      <c r="V138" s="36"/>
      <c r="W138" s="36"/>
      <c r="BC138" s="215"/>
      <c r="BD138" s="1" t="s">
        <v>148</v>
      </c>
      <c r="BE138" s="228" t="s">
        <v>200</v>
      </c>
      <c r="BF138" s="229"/>
      <c r="BG138" s="229"/>
      <c r="BH138" s="229"/>
      <c r="BI138" s="229"/>
      <c r="BJ138" s="229"/>
      <c r="BK138" s="229"/>
      <c r="BL138" s="229"/>
      <c r="BM138" s="229"/>
    </row>
    <row r="139" spans="3:72" ht="18" customHeight="1" x14ac:dyDescent="0.25">
      <c r="C139" s="14"/>
      <c r="D139" s="1"/>
      <c r="E139" s="38" t="s">
        <v>4</v>
      </c>
      <c r="F139" s="251"/>
      <c r="G139" s="251"/>
      <c r="H139" s="251"/>
      <c r="I139" s="251"/>
      <c r="J139" s="251"/>
      <c r="K139" s="251"/>
      <c r="O139" s="11" t="str">
        <f>IF(F139="","",IF(COUNTIF($T$139:$T$141,F139)&gt;0,1/COUNTIF($F$139:$F$141,F139),0))</f>
        <v/>
      </c>
      <c r="P139" s="12" t="s">
        <v>156</v>
      </c>
      <c r="Q139" s="13">
        <f t="shared" ref="Q139:Q142" si="22">IF(BQ139="","",BQ139)</f>
        <v>1</v>
      </c>
      <c r="T139" s="54" t="str">
        <f>IF(BT139="","",BT139)</f>
        <v>Eigenkapital</v>
      </c>
      <c r="U139" s="36"/>
      <c r="V139" s="36"/>
      <c r="W139" s="36"/>
      <c r="AB139" s="25">
        <f>F139</f>
        <v>0</v>
      </c>
      <c r="BC139" s="215"/>
      <c r="BD139" s="1"/>
      <c r="BE139" s="217" t="s">
        <v>4</v>
      </c>
      <c r="BF139" s="226" t="s">
        <v>54</v>
      </c>
      <c r="BG139" s="226"/>
      <c r="BH139" s="226"/>
      <c r="BI139" s="226"/>
      <c r="BJ139" s="226"/>
      <c r="BK139" s="226"/>
      <c r="BO139" s="22">
        <v>1</v>
      </c>
      <c r="BP139" s="12" t="s">
        <v>156</v>
      </c>
      <c r="BQ139" s="13">
        <v>1</v>
      </c>
      <c r="BT139" s="19" t="str">
        <f>BF139</f>
        <v>Eigenkapital</v>
      </c>
    </row>
    <row r="140" spans="3:72" ht="18" customHeight="1" x14ac:dyDescent="0.25">
      <c r="C140" s="14"/>
      <c r="D140" s="1"/>
      <c r="E140" s="38" t="s">
        <v>4</v>
      </c>
      <c r="F140" s="252"/>
      <c r="G140" s="252"/>
      <c r="H140" s="252"/>
      <c r="I140" s="252"/>
      <c r="J140" s="252"/>
      <c r="K140" s="252"/>
      <c r="O140" s="11" t="str">
        <f>IF(F140="","",IF(COUNTIF($T$139:$T$141,F140)&gt;0,1/COUNTIF($F$139:$F$141,F140),0))</f>
        <v/>
      </c>
      <c r="P140" s="12" t="s">
        <v>156</v>
      </c>
      <c r="Q140" s="13">
        <f t="shared" si="22"/>
        <v>1</v>
      </c>
      <c r="T140" s="54" t="str">
        <f>IF(BT140="","",BT140)</f>
        <v>Fremdkapital</v>
      </c>
      <c r="U140" s="36"/>
      <c r="V140" s="36"/>
      <c r="W140" s="36"/>
      <c r="AB140" s="25">
        <f>F140</f>
        <v>0</v>
      </c>
      <c r="BC140" s="215"/>
      <c r="BD140" s="1"/>
      <c r="BE140" s="217" t="s">
        <v>4</v>
      </c>
      <c r="BF140" s="227" t="s">
        <v>55</v>
      </c>
      <c r="BG140" s="227"/>
      <c r="BH140" s="227"/>
      <c r="BI140" s="227"/>
      <c r="BJ140" s="227"/>
      <c r="BK140" s="227"/>
      <c r="BO140" s="22">
        <v>1</v>
      </c>
      <c r="BP140" s="12" t="s">
        <v>156</v>
      </c>
      <c r="BQ140" s="13">
        <v>1</v>
      </c>
      <c r="BT140" s="19" t="str">
        <f>BF140</f>
        <v>Fremdkapital</v>
      </c>
    </row>
    <row r="141" spans="3:72" ht="18" customHeight="1" x14ac:dyDescent="0.25">
      <c r="C141" s="14"/>
      <c r="D141" s="1"/>
      <c r="E141" s="38" t="s">
        <v>4</v>
      </c>
      <c r="F141" s="252"/>
      <c r="G141" s="252"/>
      <c r="H141" s="252"/>
      <c r="I141" s="252"/>
      <c r="J141" s="252"/>
      <c r="K141" s="252"/>
      <c r="O141" s="11" t="str">
        <f>IF(F141="","",IF(COUNTIF($T$139:$T$141,F141)&gt;0,1/COUNTIF($F$139:$F$141,F141),0))</f>
        <v/>
      </c>
      <c r="P141" s="12" t="s">
        <v>156</v>
      </c>
      <c r="Q141" s="13">
        <f t="shared" si="22"/>
        <v>1</v>
      </c>
      <c r="T141" s="54" t="str">
        <f>IF(BT141="","",BT141)</f>
        <v>Gesamtkapital</v>
      </c>
      <c r="U141" s="36"/>
      <c r="V141" s="36"/>
      <c r="W141" s="36"/>
      <c r="AB141" s="25">
        <f>F141</f>
        <v>0</v>
      </c>
      <c r="BC141" s="215"/>
      <c r="BD141" s="1"/>
      <c r="BE141" s="217" t="s">
        <v>4</v>
      </c>
      <c r="BF141" s="227" t="s">
        <v>56</v>
      </c>
      <c r="BG141" s="227"/>
      <c r="BH141" s="227"/>
      <c r="BI141" s="227"/>
      <c r="BJ141" s="227"/>
      <c r="BK141" s="227"/>
      <c r="BO141" s="22">
        <v>1</v>
      </c>
      <c r="BP141" s="12" t="s">
        <v>156</v>
      </c>
      <c r="BQ141" s="13">
        <v>1</v>
      </c>
      <c r="BT141" s="19" t="str">
        <f>BF141</f>
        <v>Gesamtkapital</v>
      </c>
    </row>
    <row r="142" spans="3:72" ht="18" customHeight="1" thickBot="1" x14ac:dyDescent="0.3">
      <c r="C142" s="14"/>
      <c r="D142" s="1"/>
      <c r="E142" s="37"/>
      <c r="Q142" s="13" t="str">
        <f t="shared" si="22"/>
        <v/>
      </c>
      <c r="T142" s="36"/>
      <c r="U142" s="36"/>
      <c r="V142" s="36"/>
      <c r="W142" s="36"/>
      <c r="BC142" s="215"/>
      <c r="BD142" s="1"/>
      <c r="BE142" s="37"/>
    </row>
    <row r="143" spans="3:72" ht="32.1" customHeight="1" thickBot="1" x14ac:dyDescent="0.3">
      <c r="C143" s="14" t="s">
        <v>215</v>
      </c>
      <c r="D143" s="232" t="s">
        <v>382</v>
      </c>
      <c r="E143" s="232"/>
      <c r="F143" s="232"/>
      <c r="G143" s="232"/>
      <c r="H143" s="232"/>
      <c r="I143" s="232"/>
      <c r="J143" s="232"/>
      <c r="K143" s="232"/>
      <c r="L143" s="232"/>
      <c r="M143" s="232"/>
      <c r="Q143" s="13" t="str">
        <f t="shared" ref="Q143:Q154" si="23">IF(BQ143="","",BQ143)</f>
        <v/>
      </c>
      <c r="W143" s="36"/>
      <c r="X143" s="56">
        <f>SUM(O143:O154)</f>
        <v>0</v>
      </c>
      <c r="Y143" s="57" t="s">
        <v>156</v>
      </c>
      <c r="Z143" s="58">
        <f>SUM(Q143:Q154)</f>
        <v>7</v>
      </c>
      <c r="BC143" s="215" t="s">
        <v>228</v>
      </c>
      <c r="BD143" s="232" t="s">
        <v>229</v>
      </c>
      <c r="BE143" s="232"/>
      <c r="BF143" s="232"/>
      <c r="BG143" s="232"/>
      <c r="BH143" s="232"/>
      <c r="BI143" s="232"/>
      <c r="BJ143" s="232"/>
      <c r="BK143" s="232"/>
      <c r="BL143" s="232"/>
      <c r="BM143" s="232"/>
    </row>
    <row r="144" spans="3:72" ht="18" customHeight="1" x14ac:dyDescent="0.25">
      <c r="C144" s="14"/>
      <c r="D144" s="1" t="s">
        <v>148</v>
      </c>
      <c r="E144" s="228" t="s">
        <v>230</v>
      </c>
      <c r="F144" s="229"/>
      <c r="G144" s="229"/>
      <c r="H144" s="229"/>
      <c r="I144" s="229"/>
      <c r="J144" s="229"/>
      <c r="K144" s="229"/>
      <c r="L144" s="229"/>
      <c r="M144" s="229"/>
      <c r="Q144" s="13" t="str">
        <f>IF(BQ144="","",BQ144)</f>
        <v/>
      </c>
      <c r="T144" s="36"/>
      <c r="U144" s="36"/>
      <c r="V144" s="36"/>
      <c r="W144" s="36"/>
      <c r="BC144" s="215"/>
      <c r="BD144" s="1" t="s">
        <v>148</v>
      </c>
      <c r="BE144" s="228" t="s">
        <v>230</v>
      </c>
      <c r="BF144" s="229"/>
      <c r="BG144" s="229"/>
      <c r="BH144" s="229"/>
      <c r="BI144" s="229"/>
      <c r="BJ144" s="229"/>
      <c r="BK144" s="229"/>
      <c r="BL144" s="229"/>
      <c r="BM144" s="229"/>
    </row>
    <row r="145" spans="3:72" ht="18" customHeight="1" x14ac:dyDescent="0.25">
      <c r="C145" s="14"/>
      <c r="D145" s="1"/>
      <c r="E145" s="38" t="s">
        <v>4</v>
      </c>
      <c r="F145" s="251"/>
      <c r="G145" s="251"/>
      <c r="H145" s="251"/>
      <c r="I145" s="251"/>
      <c r="J145" s="251"/>
      <c r="K145" s="251"/>
      <c r="O145" s="11" t="str">
        <f>IF(F145="","",IF(COUNTIF($T$145:$T$149,F145)&gt;0,1/COUNTIF($F$145:$F$149,F145),0))</f>
        <v/>
      </c>
      <c r="P145" s="12" t="s">
        <v>156</v>
      </c>
      <c r="Q145" s="13">
        <f>IF(BQ145="","",BQ145)</f>
        <v>1</v>
      </c>
      <c r="T145" s="54" t="str">
        <f>IF(BT145="","",BT145)</f>
        <v>Gewinn (Einkünfte aus Land- und Forstwirtschaft)</v>
      </c>
      <c r="U145" s="36"/>
      <c r="V145" s="36"/>
      <c r="W145" s="36"/>
      <c r="AB145" s="25">
        <f>F145</f>
        <v>0</v>
      </c>
      <c r="BC145" s="215"/>
      <c r="BD145" s="1"/>
      <c r="BE145" s="217" t="s">
        <v>4</v>
      </c>
      <c r="BF145" s="226" t="s">
        <v>256</v>
      </c>
      <c r="BG145" s="226"/>
      <c r="BH145" s="226"/>
      <c r="BI145" s="226"/>
      <c r="BJ145" s="226"/>
      <c r="BK145" s="226"/>
      <c r="BO145" s="22">
        <v>1</v>
      </c>
      <c r="BP145" s="12" t="s">
        <v>156</v>
      </c>
      <c r="BQ145" s="13">
        <v>1</v>
      </c>
      <c r="BT145" s="19" t="str">
        <f>BF145</f>
        <v>Gewinn (Einkünfte aus Land- und Forstwirtschaft)</v>
      </c>
    </row>
    <row r="146" spans="3:72" ht="18" customHeight="1" x14ac:dyDescent="0.25">
      <c r="C146" s="14"/>
      <c r="D146" s="1"/>
      <c r="E146" s="38" t="s">
        <v>4</v>
      </c>
      <c r="F146" s="252"/>
      <c r="G146" s="252"/>
      <c r="H146" s="252"/>
      <c r="I146" s="252"/>
      <c r="J146" s="252"/>
      <c r="K146" s="252"/>
      <c r="O146" s="11" t="str">
        <f>IF(F146="","",IF(COUNTIF($T$145:$T$149,F146)&gt;0,1/COUNTIF($F$145:$F$149,F146),0))</f>
        <v/>
      </c>
      <c r="P146" s="12" t="s">
        <v>156</v>
      </c>
      <c r="Q146" s="13">
        <f>IF(BQ146="","",BQ146)</f>
        <v>1</v>
      </c>
      <c r="T146" s="54" t="str">
        <f>IF(BT146="","",BT146)</f>
        <v>Lohnansatz</v>
      </c>
      <c r="U146" s="36"/>
      <c r="V146" s="36"/>
      <c r="W146" s="36"/>
      <c r="AB146" s="25">
        <f>F146</f>
        <v>0</v>
      </c>
      <c r="BC146" s="215"/>
      <c r="BD146" s="1"/>
      <c r="BE146" s="217" t="s">
        <v>4</v>
      </c>
      <c r="BF146" s="227" t="s">
        <v>103</v>
      </c>
      <c r="BG146" s="227"/>
      <c r="BH146" s="227"/>
      <c r="BI146" s="227"/>
      <c r="BJ146" s="227"/>
      <c r="BK146" s="227"/>
      <c r="BO146" s="22">
        <v>1</v>
      </c>
      <c r="BP146" s="12" t="s">
        <v>156</v>
      </c>
      <c r="BQ146" s="13">
        <v>1</v>
      </c>
      <c r="BT146" s="19" t="str">
        <f>BF146</f>
        <v>Lohnansatz</v>
      </c>
    </row>
    <row r="147" spans="3:72" ht="18" customHeight="1" x14ac:dyDescent="0.25">
      <c r="C147" s="14"/>
      <c r="D147" s="1"/>
      <c r="E147" s="38" t="s">
        <v>4</v>
      </c>
      <c r="F147" s="252"/>
      <c r="G147" s="252"/>
      <c r="H147" s="252"/>
      <c r="I147" s="252"/>
      <c r="J147" s="252"/>
      <c r="K147" s="252"/>
      <c r="O147" s="11" t="str">
        <f>IF(F147="","",IF(COUNTIF($T$145:$T$149,F147)&gt;0,1/COUNTIF($F$145:$F$149,F147),0))</f>
        <v/>
      </c>
      <c r="P147" s="12" t="s">
        <v>156</v>
      </c>
      <c r="Q147" s="13">
        <f>IF(BQ147="","",BQ147)</f>
        <v>1</v>
      </c>
      <c r="T147" s="54" t="str">
        <f>IF(BT147="","",BT147)</f>
        <v>Schuldzinsen</v>
      </c>
      <c r="U147" s="36"/>
      <c r="V147" s="36"/>
      <c r="W147" s="36"/>
      <c r="AB147" s="25">
        <f>F147</f>
        <v>0</v>
      </c>
      <c r="BC147" s="215"/>
      <c r="BD147" s="1"/>
      <c r="BE147" s="217" t="s">
        <v>4</v>
      </c>
      <c r="BF147" s="227" t="s">
        <v>110</v>
      </c>
      <c r="BG147" s="227"/>
      <c r="BH147" s="227"/>
      <c r="BI147" s="227"/>
      <c r="BJ147" s="227"/>
      <c r="BK147" s="227"/>
      <c r="BO147" s="22">
        <v>1</v>
      </c>
      <c r="BP147" s="12" t="s">
        <v>156</v>
      </c>
      <c r="BQ147" s="13">
        <v>1</v>
      </c>
      <c r="BT147" s="19" t="str">
        <f>BF147</f>
        <v>Schuldzinsen</v>
      </c>
    </row>
    <row r="148" spans="3:72" ht="18" customHeight="1" x14ac:dyDescent="0.25">
      <c r="C148" s="14"/>
      <c r="D148" s="1"/>
      <c r="E148" s="38" t="s">
        <v>4</v>
      </c>
      <c r="F148" s="252"/>
      <c r="G148" s="252"/>
      <c r="H148" s="252"/>
      <c r="I148" s="252"/>
      <c r="J148" s="252"/>
      <c r="K148" s="252"/>
      <c r="O148" s="11" t="str">
        <f>IF(F148="","",IF(COUNTIF($T$145:$T$149,F148)&gt;0,1/COUNTIF($F$145:$F$149,F148),0))</f>
        <v/>
      </c>
      <c r="P148" s="12" t="s">
        <v>156</v>
      </c>
      <c r="Q148" s="13">
        <f>IF(BQ148="","",BQ148)</f>
        <v>1</v>
      </c>
      <c r="T148" s="54" t="str">
        <f>IF(BT148="","",BT148)</f>
        <v>Eigenkapital</v>
      </c>
      <c r="U148" s="36"/>
      <c r="V148" s="36"/>
      <c r="W148" s="36"/>
      <c r="AB148" s="25">
        <f>F148</f>
        <v>0</v>
      </c>
      <c r="BC148" s="215"/>
      <c r="BD148" s="1"/>
      <c r="BE148" s="217" t="s">
        <v>4</v>
      </c>
      <c r="BF148" s="227" t="s">
        <v>54</v>
      </c>
      <c r="BG148" s="227"/>
      <c r="BH148" s="227"/>
      <c r="BI148" s="227"/>
      <c r="BJ148" s="227"/>
      <c r="BK148" s="227"/>
      <c r="BO148" s="22">
        <v>1</v>
      </c>
      <c r="BP148" s="12" t="s">
        <v>156</v>
      </c>
      <c r="BQ148" s="13">
        <v>1</v>
      </c>
      <c r="BT148" s="19" t="str">
        <f>BF148</f>
        <v>Eigenkapital</v>
      </c>
    </row>
    <row r="149" spans="3:72" ht="18" customHeight="1" x14ac:dyDescent="0.25">
      <c r="C149" s="14"/>
      <c r="D149" s="1"/>
      <c r="E149" s="38" t="s">
        <v>4</v>
      </c>
      <c r="F149" s="252"/>
      <c r="G149" s="252"/>
      <c r="H149" s="252"/>
      <c r="I149" s="252"/>
      <c r="J149" s="252"/>
      <c r="K149" s="252"/>
      <c r="O149" s="11" t="str">
        <f>IF(F149="","",IF(COUNTIF($T$145:$T$149,F149)&gt;0,1/COUNTIF($F$145:$F$149,F149),0))</f>
        <v/>
      </c>
      <c r="P149" s="12" t="s">
        <v>156</v>
      </c>
      <c r="Q149" s="13">
        <f>IF(BQ149="","",BQ149)</f>
        <v>1</v>
      </c>
      <c r="T149" s="54" t="str">
        <f>IF(BT149="","",BT149)</f>
        <v>Gesamtkapital</v>
      </c>
      <c r="U149" s="36"/>
      <c r="V149" s="36"/>
      <c r="W149" s="36"/>
      <c r="AB149" s="25">
        <f>F149</f>
        <v>0</v>
      </c>
      <c r="BC149" s="215"/>
      <c r="BD149" s="1"/>
      <c r="BE149" s="217" t="s">
        <v>4</v>
      </c>
      <c r="BF149" s="227" t="s">
        <v>56</v>
      </c>
      <c r="BG149" s="227"/>
      <c r="BH149" s="227"/>
      <c r="BI149" s="227"/>
      <c r="BJ149" s="227"/>
      <c r="BK149" s="227"/>
      <c r="BO149" s="22">
        <v>1</v>
      </c>
      <c r="BP149" s="12" t="s">
        <v>156</v>
      </c>
      <c r="BQ149" s="13">
        <v>1</v>
      </c>
      <c r="BT149" s="19" t="str">
        <f>BF149</f>
        <v>Gesamtkapital</v>
      </c>
    </row>
    <row r="150" spans="3:72" ht="18" customHeight="1" x14ac:dyDescent="0.25">
      <c r="C150" s="14"/>
      <c r="D150" s="1"/>
      <c r="E150" s="37"/>
      <c r="Q150" s="13" t="str">
        <f>IF(BQ150="","",BQ150)</f>
        <v/>
      </c>
      <c r="T150" s="25"/>
      <c r="U150" s="36"/>
      <c r="V150" s="36"/>
      <c r="W150" s="36"/>
      <c r="AB150" s="25"/>
      <c r="BC150" s="215"/>
      <c r="BD150" s="1"/>
      <c r="BE150" s="37"/>
      <c r="BT150" s="19"/>
    </row>
    <row r="151" spans="3:72" ht="18" customHeight="1" x14ac:dyDescent="0.25">
      <c r="C151" s="14"/>
      <c r="D151" s="1" t="s">
        <v>151</v>
      </c>
      <c r="E151" s="228" t="s">
        <v>201</v>
      </c>
      <c r="F151" s="229"/>
      <c r="G151" s="229"/>
      <c r="H151" s="229"/>
      <c r="I151" s="229"/>
      <c r="J151" s="229"/>
      <c r="K151" s="229"/>
      <c r="L151" s="229"/>
      <c r="M151" s="229"/>
      <c r="Q151" s="13" t="str">
        <f t="shared" si="23"/>
        <v/>
      </c>
      <c r="T151" s="36"/>
      <c r="U151" s="36"/>
      <c r="V151" s="36"/>
      <c r="W151" s="36"/>
      <c r="BC151" s="215"/>
      <c r="BD151" s="1" t="s">
        <v>151</v>
      </c>
      <c r="BE151" s="228" t="s">
        <v>201</v>
      </c>
      <c r="BF151" s="229"/>
      <c r="BG151" s="229"/>
      <c r="BH151" s="229"/>
      <c r="BI151" s="229"/>
      <c r="BJ151" s="229"/>
      <c r="BK151" s="229"/>
      <c r="BL151" s="229"/>
      <c r="BM151" s="229"/>
    </row>
    <row r="152" spans="3:72" ht="18" customHeight="1" x14ac:dyDescent="0.25">
      <c r="C152" s="14"/>
      <c r="D152" s="1"/>
      <c r="E152" s="38" t="s">
        <v>4</v>
      </c>
      <c r="F152" s="251"/>
      <c r="G152" s="251"/>
      <c r="H152" s="251"/>
      <c r="I152" s="251"/>
      <c r="J152" s="251"/>
      <c r="K152" s="251"/>
      <c r="O152" s="11" t="str">
        <f>IF(F152="","",IF(COUNTIF($T$152:$T$153,F152)&gt;0,1/COUNTIF($F$152:$F$153,F152),0))</f>
        <v/>
      </c>
      <c r="P152" s="12" t="s">
        <v>156</v>
      </c>
      <c r="Q152" s="13">
        <f t="shared" si="23"/>
        <v>1</v>
      </c>
      <c r="T152" s="54" t="str">
        <f>IF(BT152="","",BT152)</f>
        <v>Verzinsung des eingesetzten Eigenkapitals</v>
      </c>
      <c r="U152" s="36"/>
      <c r="V152" s="36"/>
      <c r="W152" s="36"/>
      <c r="AB152" s="25">
        <f>F152</f>
        <v>0</v>
      </c>
      <c r="BC152" s="215"/>
      <c r="BD152" s="1"/>
      <c r="BE152" s="217" t="s">
        <v>4</v>
      </c>
      <c r="BF152" s="226" t="s">
        <v>111</v>
      </c>
      <c r="BG152" s="226"/>
      <c r="BH152" s="226"/>
      <c r="BI152" s="226"/>
      <c r="BJ152" s="226"/>
      <c r="BK152" s="226"/>
      <c r="BO152" s="22">
        <v>1</v>
      </c>
      <c r="BP152" s="12" t="s">
        <v>156</v>
      </c>
      <c r="BQ152" s="13">
        <v>1</v>
      </c>
      <c r="BT152" s="19" t="str">
        <f>BF152</f>
        <v>Verzinsung des eingesetzten Eigenkapitals</v>
      </c>
    </row>
    <row r="153" spans="3:72" ht="18" customHeight="1" x14ac:dyDescent="0.25">
      <c r="C153" s="14"/>
      <c r="D153" s="1"/>
      <c r="E153" s="38" t="s">
        <v>4</v>
      </c>
      <c r="F153" s="252"/>
      <c r="G153" s="252"/>
      <c r="H153" s="252"/>
      <c r="I153" s="252"/>
      <c r="J153" s="252"/>
      <c r="K153" s="252"/>
      <c r="O153" s="11" t="str">
        <f>IF(F153="","",IF(COUNTIF($T$152:$T$153,F153)&gt;0,1/COUNTIF($F$152:$F$153,F153),0))</f>
        <v/>
      </c>
      <c r="P153" s="12" t="s">
        <v>156</v>
      </c>
      <c r="Q153" s="13">
        <f t="shared" si="23"/>
        <v>1</v>
      </c>
      <c r="T153" s="54" t="str">
        <f>IF(BT153="","",BT153)</f>
        <v>Verzinsung des gesamten eingesetzten Kapitals</v>
      </c>
      <c r="U153" s="36"/>
      <c r="V153" s="36"/>
      <c r="W153" s="36"/>
      <c r="AB153" s="25">
        <f>F153</f>
        <v>0</v>
      </c>
      <c r="BC153" s="215"/>
      <c r="BD153" s="1"/>
      <c r="BE153" s="217" t="s">
        <v>4</v>
      </c>
      <c r="BF153" s="227" t="s">
        <v>112</v>
      </c>
      <c r="BG153" s="227"/>
      <c r="BH153" s="227"/>
      <c r="BI153" s="227"/>
      <c r="BJ153" s="227"/>
      <c r="BK153" s="227"/>
      <c r="BO153" s="22">
        <v>1</v>
      </c>
      <c r="BP153" s="12" t="s">
        <v>156</v>
      </c>
      <c r="BQ153" s="13">
        <v>1</v>
      </c>
      <c r="BT153" s="19" t="str">
        <f>BF153</f>
        <v>Verzinsung des gesamten eingesetzten Kapitals</v>
      </c>
    </row>
    <row r="154" spans="3:72" ht="18" customHeight="1" thickBot="1" x14ac:dyDescent="0.3">
      <c r="C154" s="14"/>
      <c r="D154" s="1"/>
      <c r="E154" s="39"/>
      <c r="Q154" s="13" t="str">
        <f t="shared" si="23"/>
        <v/>
      </c>
      <c r="T154" s="36"/>
      <c r="U154" s="36"/>
      <c r="V154" s="36"/>
      <c r="W154" s="36"/>
      <c r="BC154" s="215"/>
      <c r="BD154" s="1"/>
      <c r="BE154" s="39"/>
    </row>
    <row r="155" spans="3:72" ht="45.95" customHeight="1" thickBot="1" x14ac:dyDescent="0.3">
      <c r="C155" s="14" t="s">
        <v>217</v>
      </c>
      <c r="D155" s="232" t="s">
        <v>383</v>
      </c>
      <c r="E155" s="232"/>
      <c r="F155" s="232"/>
      <c r="G155" s="232"/>
      <c r="H155" s="232"/>
      <c r="I155" s="232"/>
      <c r="J155" s="232"/>
      <c r="K155" s="232"/>
      <c r="L155" s="232"/>
      <c r="M155" s="232"/>
      <c r="Q155" s="13" t="str">
        <f>IF(BQ155="","",BQ155)</f>
        <v/>
      </c>
      <c r="W155" s="36"/>
      <c r="X155" s="56">
        <f>SUM(O155:O162)</f>
        <v>0</v>
      </c>
      <c r="Y155" s="57" t="s">
        <v>156</v>
      </c>
      <c r="Z155" s="58">
        <f>SUM(Q155:Q162)</f>
        <v>2</v>
      </c>
      <c r="BC155" s="215" t="s">
        <v>225</v>
      </c>
      <c r="BD155" s="232" t="s">
        <v>247</v>
      </c>
      <c r="BE155" s="232"/>
      <c r="BF155" s="232"/>
      <c r="BG155" s="232"/>
      <c r="BH155" s="232"/>
      <c r="BI155" s="232"/>
      <c r="BJ155" s="232"/>
      <c r="BK155" s="232"/>
      <c r="BL155" s="232"/>
      <c r="BM155" s="232"/>
    </row>
    <row r="156" spans="3:72" ht="18" customHeight="1" x14ac:dyDescent="0.25">
      <c r="C156" s="14"/>
      <c r="D156" s="1" t="s">
        <v>148</v>
      </c>
      <c r="E156" s="228" t="s">
        <v>226</v>
      </c>
      <c r="F156" s="229"/>
      <c r="G156" s="229"/>
      <c r="H156" s="229"/>
      <c r="I156" s="229"/>
      <c r="J156" s="229"/>
      <c r="K156" s="229"/>
      <c r="L156" s="229"/>
      <c r="M156" s="229"/>
      <c r="Q156" s="13" t="str">
        <f t="shared" ref="Q156:Q165" si="24">IF(BQ156="","",BQ156)</f>
        <v/>
      </c>
      <c r="T156" s="36"/>
      <c r="U156" s="36"/>
      <c r="V156" s="36"/>
      <c r="W156" s="36"/>
      <c r="BC156" s="215"/>
      <c r="BD156" s="1" t="s">
        <v>151</v>
      </c>
      <c r="BE156" s="228" t="s">
        <v>226</v>
      </c>
      <c r="BF156" s="229"/>
      <c r="BG156" s="229"/>
      <c r="BH156" s="229"/>
      <c r="BI156" s="229"/>
      <c r="BJ156" s="229"/>
      <c r="BK156" s="229"/>
      <c r="BL156" s="229"/>
      <c r="BM156" s="229"/>
    </row>
    <row r="157" spans="3:72" ht="18" customHeight="1" x14ac:dyDescent="0.25">
      <c r="C157" s="14"/>
      <c r="D157" s="1"/>
      <c r="E157" s="234" t="s">
        <v>104</v>
      </c>
      <c r="F157" s="234"/>
      <c r="G157" s="234"/>
      <c r="Q157" s="13" t="str">
        <f t="shared" si="24"/>
        <v/>
      </c>
      <c r="T157" s="36"/>
      <c r="U157" s="36"/>
      <c r="V157" s="36"/>
      <c r="W157" s="36"/>
      <c r="BC157" s="215"/>
      <c r="BD157" s="1"/>
      <c r="BE157" s="234" t="s">
        <v>104</v>
      </c>
      <c r="BF157" s="234"/>
      <c r="BG157" s="234"/>
    </row>
    <row r="158" spans="3:72" ht="18" customHeight="1" x14ac:dyDescent="0.25">
      <c r="C158" s="14"/>
      <c r="D158" s="1"/>
      <c r="E158" s="38" t="s">
        <v>227</v>
      </c>
      <c r="F158" s="251"/>
      <c r="G158" s="251"/>
      <c r="H158" s="251"/>
      <c r="I158" s="251"/>
      <c r="J158" s="251"/>
      <c r="K158" s="251"/>
      <c r="L158" s="251"/>
      <c r="M158" s="251"/>
      <c r="O158" s="11" t="str">
        <f>IF(F158="","",SUM(IF(T158="",0,IF(T158=BT158,1,0)),IF(U158="",0,IF(U158=BU158,1,0)),IF(V158="",0,IF(V158=BV158,1,0)),IF(W158="",0,IF(W158=BX158,1,0))))</f>
        <v/>
      </c>
      <c r="P158" s="12" t="s">
        <v>156</v>
      </c>
      <c r="Q158" s="13">
        <f t="shared" si="24"/>
        <v>1</v>
      </c>
      <c r="T158" s="53">
        <f>F158</f>
        <v>0</v>
      </c>
      <c r="U158" s="36"/>
      <c r="V158" s="36"/>
      <c r="W158" s="36"/>
      <c r="AB158" s="25">
        <f>F158</f>
        <v>0</v>
      </c>
      <c r="BC158" s="215"/>
      <c r="BD158" s="1"/>
      <c r="BE158" s="217" t="s">
        <v>227</v>
      </c>
      <c r="BF158" s="226" t="s">
        <v>105</v>
      </c>
      <c r="BG158" s="226"/>
      <c r="BH158" s="226"/>
      <c r="BI158" s="226"/>
      <c r="BJ158" s="226"/>
      <c r="BK158" s="226"/>
      <c r="BL158" s="226"/>
      <c r="BM158" s="226"/>
      <c r="BO158" s="22">
        <v>1</v>
      </c>
      <c r="BP158" s="12" t="s">
        <v>156</v>
      </c>
      <c r="BQ158" s="13">
        <v>1</v>
      </c>
      <c r="BT158" s="19" t="str">
        <f>BF158</f>
        <v>Verdienst für die Arbeitsleistung der nicht entlohnten Arbeitskräfte</v>
      </c>
    </row>
    <row r="159" spans="3:72" ht="9.9499999999999993" customHeight="1" x14ac:dyDescent="0.25">
      <c r="C159" s="14"/>
      <c r="D159" s="1"/>
      <c r="E159" s="45"/>
      <c r="Q159" s="13" t="str">
        <f t="shared" si="24"/>
        <v/>
      </c>
      <c r="T159" s="36"/>
      <c r="U159" s="36"/>
      <c r="V159" s="36"/>
      <c r="W159" s="36"/>
      <c r="BC159" s="215"/>
      <c r="BD159" s="1"/>
      <c r="BE159" s="45"/>
    </row>
    <row r="160" spans="3:72" ht="18" customHeight="1" x14ac:dyDescent="0.25">
      <c r="C160" s="14"/>
      <c r="D160" s="1"/>
      <c r="E160" s="234" t="s">
        <v>108</v>
      </c>
      <c r="F160" s="234"/>
      <c r="G160" s="234"/>
      <c r="Q160" s="13" t="str">
        <f t="shared" si="24"/>
        <v/>
      </c>
      <c r="T160" s="36"/>
      <c r="U160" s="36"/>
      <c r="V160" s="36"/>
      <c r="W160" s="36"/>
      <c r="BC160" s="215"/>
      <c r="BD160" s="1"/>
      <c r="BE160" s="234" t="s">
        <v>108</v>
      </c>
      <c r="BF160" s="234"/>
      <c r="BG160" s="234"/>
    </row>
    <row r="161" spans="3:73" ht="18" customHeight="1" x14ac:dyDescent="0.25">
      <c r="C161" s="14"/>
      <c r="D161" s="1"/>
      <c r="E161" s="38" t="s">
        <v>227</v>
      </c>
      <c r="F161" s="251"/>
      <c r="G161" s="251"/>
      <c r="H161" s="251"/>
      <c r="I161" s="251"/>
      <c r="J161" s="251"/>
      <c r="K161" s="251"/>
      <c r="L161" s="251"/>
      <c r="M161" s="251"/>
      <c r="O161" s="11" t="str">
        <f>IF(F161="","",SUM(IF(T161="",0,IF(T161=BT161,1,0)),IF(U161="",0,IF(U161=BU161,1,0)),IF(V161="",0,IF(V161=BV161,1,0)),IF(W161="",0,IF(W161=BX161,1,0))))</f>
        <v/>
      </c>
      <c r="P161" s="12" t="s">
        <v>156</v>
      </c>
      <c r="Q161" s="13">
        <f t="shared" si="24"/>
        <v>1</v>
      </c>
      <c r="T161" s="53">
        <f>F161</f>
        <v>0</v>
      </c>
      <c r="U161" s="36"/>
      <c r="V161" s="36"/>
      <c r="W161" s="36"/>
      <c r="AB161" s="25">
        <f>F161</f>
        <v>0</v>
      </c>
      <c r="BC161" s="215"/>
      <c r="BD161" s="1"/>
      <c r="BE161" s="217" t="s">
        <v>227</v>
      </c>
      <c r="BF161" s="226" t="s">
        <v>109</v>
      </c>
      <c r="BG161" s="226"/>
      <c r="BH161" s="226"/>
      <c r="BI161" s="226"/>
      <c r="BJ161" s="226"/>
      <c r="BK161" s="226"/>
      <c r="BL161" s="226"/>
      <c r="BM161" s="226"/>
      <c r="BO161" s="22">
        <v>1</v>
      </c>
      <c r="BP161" s="12" t="s">
        <v>156</v>
      </c>
      <c r="BQ161" s="13">
        <v>1</v>
      </c>
      <c r="BT161" s="19" t="str">
        <f>BF161</f>
        <v>Entlohnung der unternehmerischen Leistung</v>
      </c>
    </row>
    <row r="162" spans="3:73" ht="9.9499999999999993" customHeight="1" x14ac:dyDescent="0.25">
      <c r="C162" s="14"/>
      <c r="D162" s="1"/>
      <c r="E162" s="45"/>
      <c r="Q162" s="13" t="str">
        <f t="shared" si="24"/>
        <v/>
      </c>
      <c r="T162" s="36"/>
      <c r="U162" s="36"/>
      <c r="V162" s="36"/>
      <c r="W162" s="36"/>
      <c r="BC162" s="215"/>
      <c r="BD162" s="1"/>
      <c r="BE162" s="45"/>
    </row>
    <row r="163" spans="3:73" ht="18" customHeight="1" x14ac:dyDescent="0.25">
      <c r="C163" s="14"/>
      <c r="D163" s="1"/>
      <c r="E163" s="234" t="s">
        <v>106</v>
      </c>
      <c r="F163" s="234"/>
      <c r="G163" s="234"/>
      <c r="Q163" s="13" t="str">
        <f t="shared" si="24"/>
        <v/>
      </c>
      <c r="T163" s="36"/>
      <c r="U163" s="36"/>
      <c r="V163" s="36"/>
      <c r="W163" s="36"/>
      <c r="BC163" s="215"/>
      <c r="BD163" s="1"/>
      <c r="BE163" s="234" t="s">
        <v>106</v>
      </c>
      <c r="BF163" s="234"/>
      <c r="BG163" s="234"/>
    </row>
    <row r="164" spans="3:73" ht="18" customHeight="1" x14ac:dyDescent="0.25">
      <c r="C164" s="14"/>
      <c r="D164" s="1"/>
      <c r="E164" s="38" t="s">
        <v>227</v>
      </c>
      <c r="F164" s="251"/>
      <c r="G164" s="251"/>
      <c r="H164" s="251"/>
      <c r="I164" s="251"/>
      <c r="J164" s="251"/>
      <c r="K164" s="251"/>
      <c r="L164" s="251"/>
      <c r="M164" s="251"/>
      <c r="O164" s="11" t="str">
        <f>IF(F164="","",SUM(IF(T164="",0,IF(T164=BT164,1,0)),IF(U164="",0,IF(U164=BU164,1,0)),IF(V164="",0,IF(V164=BV164,1,0)),IF(W164="",0,IF(W164=BX164,1,0))))</f>
        <v/>
      </c>
      <c r="P164" s="12" t="s">
        <v>156</v>
      </c>
      <c r="Q164" s="13">
        <f t="shared" si="24"/>
        <v>1</v>
      </c>
      <c r="T164" s="53">
        <f>F164</f>
        <v>0</v>
      </c>
      <c r="U164" s="36"/>
      <c r="V164" s="36"/>
      <c r="W164" s="36"/>
      <c r="AB164" s="25">
        <f>F164</f>
        <v>0</v>
      </c>
      <c r="BC164" s="215"/>
      <c r="BD164" s="1"/>
      <c r="BE164" s="217" t="s">
        <v>227</v>
      </c>
      <c r="BF164" s="226" t="s">
        <v>107</v>
      </c>
      <c r="BG164" s="226"/>
      <c r="BH164" s="226"/>
      <c r="BI164" s="226"/>
      <c r="BJ164" s="226"/>
      <c r="BK164" s="226"/>
      <c r="BL164" s="226"/>
      <c r="BM164" s="226"/>
      <c r="BO164" s="22">
        <v>1</v>
      </c>
      <c r="BP164" s="12" t="s">
        <v>156</v>
      </c>
      <c r="BQ164" s="13">
        <v>1</v>
      </c>
      <c r="BT164" s="19" t="str">
        <f>BF164</f>
        <v>Verzinsung des im Unternehmen investierten Eigenkapitals</v>
      </c>
    </row>
    <row r="165" spans="3:73" ht="18" customHeight="1" x14ac:dyDescent="0.25">
      <c r="C165" s="14"/>
      <c r="D165" s="1"/>
      <c r="E165" s="45"/>
      <c r="Q165" s="13" t="str">
        <f t="shared" si="24"/>
        <v/>
      </c>
      <c r="T165" s="36"/>
      <c r="U165" s="36"/>
      <c r="V165" s="36"/>
      <c r="W165" s="36"/>
      <c r="BC165" s="215"/>
      <c r="BD165" s="1"/>
      <c r="BE165" s="45"/>
    </row>
    <row r="166" spans="3:73" ht="18" customHeight="1" x14ac:dyDescent="0.25">
      <c r="C166" s="14"/>
      <c r="D166" s="1" t="s">
        <v>151</v>
      </c>
      <c r="E166" s="228" t="s">
        <v>200</v>
      </c>
      <c r="F166" s="229"/>
      <c r="G166" s="229"/>
      <c r="H166" s="229"/>
      <c r="I166" s="229"/>
      <c r="J166" s="229"/>
      <c r="K166" s="229"/>
      <c r="L166" s="229"/>
      <c r="M166" s="229"/>
      <c r="Q166" s="13" t="str">
        <f>IF(BQ166="","",BQ166)</f>
        <v/>
      </c>
      <c r="T166" s="36"/>
      <c r="U166" s="36"/>
      <c r="V166" s="36"/>
      <c r="W166" s="36"/>
      <c r="BC166" s="215"/>
      <c r="BD166" s="1" t="s">
        <v>148</v>
      </c>
      <c r="BE166" s="228" t="s">
        <v>200</v>
      </c>
      <c r="BF166" s="229"/>
      <c r="BG166" s="229"/>
      <c r="BH166" s="229"/>
      <c r="BI166" s="229"/>
      <c r="BJ166" s="229"/>
      <c r="BK166" s="229"/>
      <c r="BL166" s="229"/>
      <c r="BM166" s="229"/>
    </row>
    <row r="167" spans="3:73" ht="18" customHeight="1" x14ac:dyDescent="0.25">
      <c r="C167" s="14"/>
      <c r="D167" s="1"/>
      <c r="E167" s="38" t="s">
        <v>4</v>
      </c>
      <c r="F167" s="251"/>
      <c r="G167" s="251"/>
      <c r="H167" s="251"/>
      <c r="I167" s="251"/>
      <c r="J167" s="251"/>
      <c r="K167" s="251"/>
      <c r="O167" s="11" t="str">
        <f>IF(F167="","",IF(COUNTIF($T$167:$T$169,F167)&gt;0,1/COUNTIF($F$167:$F$169,F167),0))</f>
        <v/>
      </c>
      <c r="P167" s="12" t="s">
        <v>156</v>
      </c>
      <c r="Q167" s="13">
        <f>IF(BQ167="","",BQ167)</f>
        <v>1</v>
      </c>
      <c r="T167" s="54" t="str">
        <f>IF(BT167="","",BT167)</f>
        <v>Gewinn (Einkünfte aus Land- und Forstwirtschaft)</v>
      </c>
      <c r="U167" s="36"/>
      <c r="V167" s="36"/>
      <c r="W167" s="36"/>
      <c r="AB167" s="25">
        <f>F167</f>
        <v>0</v>
      </c>
      <c r="BC167" s="215"/>
      <c r="BD167" s="1"/>
      <c r="BE167" s="217" t="s">
        <v>4</v>
      </c>
      <c r="BF167" s="226" t="s">
        <v>256</v>
      </c>
      <c r="BG167" s="226"/>
      <c r="BH167" s="226"/>
      <c r="BI167" s="226"/>
      <c r="BJ167" s="226"/>
      <c r="BK167" s="226"/>
      <c r="BO167" s="22">
        <v>1</v>
      </c>
      <c r="BP167" s="12" t="s">
        <v>156</v>
      </c>
      <c r="BQ167" s="13">
        <v>1</v>
      </c>
      <c r="BT167" s="19" t="str">
        <f>BF167</f>
        <v>Gewinn (Einkünfte aus Land- und Forstwirtschaft)</v>
      </c>
    </row>
    <row r="168" spans="3:73" ht="18" customHeight="1" x14ac:dyDescent="0.25">
      <c r="C168" s="14"/>
      <c r="D168" s="1"/>
      <c r="E168" s="38" t="s">
        <v>4</v>
      </c>
      <c r="F168" s="252"/>
      <c r="G168" s="252"/>
      <c r="H168" s="252"/>
      <c r="I168" s="252"/>
      <c r="J168" s="252"/>
      <c r="K168" s="252"/>
      <c r="O168" s="11" t="str">
        <f>IF(F168="","",IF(COUNTIF($T$167:$T$169,F168)&gt;0,1/COUNTIF($F$167:$F$169,F168),0))</f>
        <v/>
      </c>
      <c r="P168" s="12" t="s">
        <v>156</v>
      </c>
      <c r="Q168" s="13">
        <f>IF(BQ168="","",BQ168)</f>
        <v>1</v>
      </c>
      <c r="T168" s="54" t="str">
        <f>IF(BT168="","",BT168)</f>
        <v>Zinsansatz für das eingesetzte Eigenkapital</v>
      </c>
      <c r="U168" s="36"/>
      <c r="V168" s="36"/>
      <c r="W168" s="36"/>
      <c r="AB168" s="25">
        <f>F168</f>
        <v>0</v>
      </c>
      <c r="BC168" s="215"/>
      <c r="BD168" s="1"/>
      <c r="BE168" s="217" t="s">
        <v>4</v>
      </c>
      <c r="BF168" s="227" t="s">
        <v>102</v>
      </c>
      <c r="BG168" s="227"/>
      <c r="BH168" s="227"/>
      <c r="BI168" s="227"/>
      <c r="BJ168" s="227"/>
      <c r="BK168" s="227"/>
      <c r="BO168" s="22">
        <v>1</v>
      </c>
      <c r="BP168" s="12" t="s">
        <v>156</v>
      </c>
      <c r="BQ168" s="13">
        <v>1</v>
      </c>
      <c r="BT168" s="19" t="str">
        <f>BF168</f>
        <v>Zinsansatz für das eingesetzte Eigenkapital</v>
      </c>
    </row>
    <row r="169" spans="3:73" ht="18" customHeight="1" x14ac:dyDescent="0.25">
      <c r="C169" s="14"/>
      <c r="D169" s="1"/>
      <c r="E169" s="38" t="s">
        <v>4</v>
      </c>
      <c r="F169" s="252"/>
      <c r="G169" s="252"/>
      <c r="H169" s="252"/>
      <c r="I169" s="252"/>
      <c r="J169" s="252"/>
      <c r="K169" s="252"/>
      <c r="O169" s="11" t="str">
        <f>IF(F169="","",IF(COUNTIF($T$167:$T$169,F169)&gt;0,1/COUNTIF($F$167:$F$169,F169),0))</f>
        <v/>
      </c>
      <c r="P169" s="12" t="s">
        <v>156</v>
      </c>
      <c r="Q169" s="13">
        <f>IF(BQ169="","",BQ169)</f>
        <v>1</v>
      </c>
      <c r="T169" s="54" t="str">
        <f>IF(BT169="","",BT169)</f>
        <v>Lohnansatz</v>
      </c>
      <c r="U169" s="36"/>
      <c r="V169" s="36"/>
      <c r="W169" s="36"/>
      <c r="AB169" s="25">
        <f>F169</f>
        <v>0</v>
      </c>
      <c r="BC169" s="215"/>
      <c r="BD169" s="1"/>
      <c r="BE169" s="217" t="s">
        <v>4</v>
      </c>
      <c r="BF169" s="227" t="s">
        <v>103</v>
      </c>
      <c r="BG169" s="227"/>
      <c r="BH169" s="227"/>
      <c r="BI169" s="227"/>
      <c r="BJ169" s="227"/>
      <c r="BK169" s="227"/>
      <c r="BO169" s="22">
        <v>1</v>
      </c>
      <c r="BP169" s="12" t="s">
        <v>156</v>
      </c>
      <c r="BQ169" s="13">
        <v>1</v>
      </c>
      <c r="BT169" s="19" t="str">
        <f>BF169</f>
        <v>Lohnansatz</v>
      </c>
    </row>
    <row r="170" spans="3:73" ht="18" customHeight="1" thickBot="1" x14ac:dyDescent="0.3">
      <c r="C170" s="14"/>
      <c r="D170" s="1"/>
      <c r="E170" s="45"/>
      <c r="Q170" s="13" t="str">
        <f>IF(BQ170="","",BQ170)</f>
        <v/>
      </c>
      <c r="T170" s="36"/>
      <c r="U170" s="36"/>
      <c r="V170" s="36"/>
      <c r="W170" s="36"/>
      <c r="BC170" s="215"/>
      <c r="BD170" s="1"/>
      <c r="BE170" s="45"/>
    </row>
    <row r="171" spans="3:73" ht="18" customHeight="1" thickBot="1" x14ac:dyDescent="0.3">
      <c r="C171" s="14" t="s">
        <v>222</v>
      </c>
      <c r="D171" s="232" t="s">
        <v>178</v>
      </c>
      <c r="E171" s="232"/>
      <c r="F171" s="232"/>
      <c r="G171" s="232"/>
      <c r="H171" s="232"/>
      <c r="I171" s="232"/>
      <c r="J171" s="232"/>
      <c r="K171" s="232"/>
      <c r="L171" s="232"/>
      <c r="M171" s="232"/>
      <c r="Q171" s="13" t="str">
        <f t="shared" ref="Q171:Q189" si="25">IF(BQ171="","",BQ171)</f>
        <v/>
      </c>
      <c r="W171" s="36"/>
      <c r="X171" s="56">
        <f>SUM(O171:O183)</f>
        <v>0</v>
      </c>
      <c r="Y171" s="57" t="s">
        <v>156</v>
      </c>
      <c r="Z171" s="58">
        <f>SUM(Q171:Q183)</f>
        <v>7</v>
      </c>
      <c r="BC171" s="215" t="s">
        <v>213</v>
      </c>
      <c r="BD171" s="232" t="s">
        <v>178</v>
      </c>
      <c r="BE171" s="232"/>
      <c r="BF171" s="232"/>
      <c r="BG171" s="232"/>
      <c r="BH171" s="232"/>
      <c r="BI171" s="232"/>
      <c r="BJ171" s="232"/>
      <c r="BK171" s="232"/>
      <c r="BL171" s="232"/>
      <c r="BM171" s="232"/>
    </row>
    <row r="172" spans="3:73" ht="18" customHeight="1" x14ac:dyDescent="0.25">
      <c r="C172" s="14"/>
      <c r="D172" s="1" t="s">
        <v>148</v>
      </c>
      <c r="E172" s="228" t="s">
        <v>182</v>
      </c>
      <c r="F172" s="229"/>
      <c r="G172" s="229"/>
      <c r="H172" s="229"/>
      <c r="I172" s="229"/>
      <c r="J172" s="229"/>
      <c r="K172" s="229"/>
      <c r="L172" s="229"/>
      <c r="M172" s="229"/>
      <c r="Q172" s="13" t="str">
        <f t="shared" si="25"/>
        <v/>
      </c>
      <c r="T172" s="36"/>
      <c r="U172" s="36"/>
      <c r="V172" s="36"/>
      <c r="W172" s="36"/>
      <c r="BC172" s="215"/>
      <c r="BD172" s="1" t="s">
        <v>160</v>
      </c>
      <c r="BE172" s="228" t="s">
        <v>182</v>
      </c>
      <c r="BF172" s="229"/>
      <c r="BG172" s="229"/>
      <c r="BH172" s="229"/>
      <c r="BI172" s="229"/>
      <c r="BJ172" s="229"/>
      <c r="BK172" s="229"/>
      <c r="BL172" s="229"/>
      <c r="BM172" s="229"/>
    </row>
    <row r="173" spans="3:73" ht="18" customHeight="1" x14ac:dyDescent="0.25">
      <c r="C173" s="14"/>
      <c r="D173" s="1"/>
      <c r="E173" s="251"/>
      <c r="F173" s="251"/>
      <c r="O173" s="11" t="str">
        <f>IF(E173="","",SUM(IF(T173="",0,IF(T173=BT173,1,0)),IF(U173="",0,IF(U173=BU173,1,0)),IF(V173="",0,IF(V173=BV173,1,0)),IF(W173="",0,IF(W173=BX173,1,0))))</f>
        <v/>
      </c>
      <c r="P173" s="12" t="s">
        <v>156</v>
      </c>
      <c r="Q173" s="13">
        <f t="shared" si="25"/>
        <v>1</v>
      </c>
      <c r="T173" s="53">
        <f>E173</f>
        <v>0</v>
      </c>
      <c r="U173" s="36"/>
      <c r="V173" s="36"/>
      <c r="W173" s="36"/>
      <c r="AB173" s="25">
        <f>E173</f>
        <v>0</v>
      </c>
      <c r="BC173" s="215"/>
      <c r="BD173" s="1"/>
      <c r="BE173" s="226" t="s">
        <v>75</v>
      </c>
      <c r="BF173" s="226"/>
      <c r="BO173" s="22">
        <v>1</v>
      </c>
      <c r="BP173" s="12" t="s">
        <v>156</v>
      </c>
      <c r="BQ173" s="13">
        <v>1</v>
      </c>
      <c r="BT173" s="19" t="str">
        <f>BE173</f>
        <v>≥ 1</v>
      </c>
    </row>
    <row r="174" spans="3:73" ht="18" customHeight="1" x14ac:dyDescent="0.25">
      <c r="C174" s="14"/>
      <c r="D174" s="1"/>
      <c r="E174" s="39"/>
      <c r="Q174" s="13" t="str">
        <f t="shared" si="25"/>
        <v/>
      </c>
      <c r="T174" s="36"/>
      <c r="U174" s="36"/>
      <c r="V174" s="36"/>
      <c r="W174" s="36"/>
      <c r="BC174" s="215"/>
      <c r="BD174" s="1"/>
      <c r="BE174" s="39"/>
    </row>
    <row r="175" spans="3:73" ht="18" customHeight="1" x14ac:dyDescent="0.25">
      <c r="C175" s="14"/>
      <c r="D175" s="1" t="s">
        <v>151</v>
      </c>
      <c r="E175" s="228" t="s">
        <v>376</v>
      </c>
      <c r="F175" s="229"/>
      <c r="G175" s="229"/>
      <c r="H175" s="229"/>
      <c r="I175" s="229"/>
      <c r="J175" s="229"/>
      <c r="K175" s="229"/>
      <c r="L175" s="229"/>
      <c r="M175" s="229"/>
      <c r="Q175" s="13" t="str">
        <f t="shared" si="25"/>
        <v/>
      </c>
      <c r="T175" s="36"/>
      <c r="U175" s="36"/>
      <c r="V175" s="36"/>
      <c r="W175" s="36"/>
      <c r="BC175" s="215"/>
      <c r="BD175" s="1" t="s">
        <v>148</v>
      </c>
      <c r="BE175" s="228" t="s">
        <v>179</v>
      </c>
      <c r="BF175" s="229"/>
      <c r="BG175" s="229"/>
      <c r="BH175" s="229"/>
      <c r="BI175" s="229"/>
      <c r="BJ175" s="229"/>
      <c r="BK175" s="229"/>
      <c r="BL175" s="229"/>
      <c r="BM175" s="229"/>
    </row>
    <row r="176" spans="3:73" ht="18" customHeight="1" x14ac:dyDescent="0.25">
      <c r="C176" s="14"/>
      <c r="D176" s="1"/>
      <c r="E176" s="251"/>
      <c r="F176" s="251"/>
      <c r="G176" s="251"/>
      <c r="H176" s="44" t="s">
        <v>180</v>
      </c>
      <c r="I176" s="251"/>
      <c r="J176" s="251"/>
      <c r="K176" s="251"/>
      <c r="L176" s="38" t="s">
        <v>176</v>
      </c>
      <c r="O176" s="11" t="str">
        <f>IF(AND(E176="",I176=""),"",SUM(IF(T176="",0,IF(T176=BT176,1,0)),IF(U176="",0,IF(U176=BU176,1,0)),IF(V176="",0,IF(V176=BV176,1,0)),IF(W176="",0,IF(W176=BX176,1,0))))</f>
        <v/>
      </c>
      <c r="P176" s="12" t="s">
        <v>156</v>
      </c>
      <c r="Q176" s="13">
        <f t="shared" si="25"/>
        <v>2</v>
      </c>
      <c r="T176" s="53">
        <f>E176</f>
        <v>0</v>
      </c>
      <c r="U176" s="53">
        <f>I176</f>
        <v>0</v>
      </c>
      <c r="V176" s="36"/>
      <c r="W176" s="36"/>
      <c r="AB176" s="25">
        <f>E176</f>
        <v>0</v>
      </c>
      <c r="AC176" s="25">
        <f>I176</f>
        <v>0</v>
      </c>
      <c r="BC176" s="215"/>
      <c r="BD176" s="1"/>
      <c r="BE176" s="226" t="s">
        <v>48</v>
      </c>
      <c r="BF176" s="226"/>
      <c r="BG176" s="226"/>
      <c r="BH176" s="44" t="s">
        <v>180</v>
      </c>
      <c r="BI176" s="226" t="s">
        <v>181</v>
      </c>
      <c r="BJ176" s="226"/>
      <c r="BK176" s="226"/>
      <c r="BL176" s="217" t="s">
        <v>176</v>
      </c>
      <c r="BO176" s="22">
        <v>2</v>
      </c>
      <c r="BP176" s="12" t="s">
        <v>156</v>
      </c>
      <c r="BQ176" s="13">
        <v>2</v>
      </c>
      <c r="BT176" s="19" t="str">
        <f>BE176</f>
        <v>Liquidität</v>
      </c>
      <c r="BU176" s="19" t="str">
        <f>BI176</f>
        <v>Zahlungsfähigkeit</v>
      </c>
    </row>
    <row r="177" spans="3:74" ht="18" customHeight="1" x14ac:dyDescent="0.25">
      <c r="C177" s="14"/>
      <c r="D177" s="1"/>
      <c r="E177" s="37"/>
      <c r="Q177" s="13" t="str">
        <f t="shared" si="25"/>
        <v/>
      </c>
      <c r="T177" s="36"/>
      <c r="U177" s="36"/>
      <c r="V177" s="36"/>
      <c r="W177" s="36"/>
      <c r="BC177" s="215"/>
      <c r="BD177" s="1"/>
      <c r="BE177" s="37"/>
    </row>
    <row r="178" spans="3:74" ht="32.1" customHeight="1" x14ac:dyDescent="0.25">
      <c r="C178" s="14"/>
      <c r="D178" s="1" t="s">
        <v>160</v>
      </c>
      <c r="E178" s="228" t="s">
        <v>377</v>
      </c>
      <c r="F178" s="229"/>
      <c r="G178" s="229"/>
      <c r="H178" s="229"/>
      <c r="I178" s="229"/>
      <c r="J178" s="229"/>
      <c r="K178" s="229"/>
      <c r="L178" s="229"/>
      <c r="M178" s="229"/>
      <c r="Q178" s="13" t="str">
        <f t="shared" si="25"/>
        <v/>
      </c>
      <c r="T178" s="36"/>
      <c r="U178" s="36"/>
      <c r="V178" s="36"/>
      <c r="W178" s="36"/>
      <c r="BC178" s="215"/>
      <c r="BD178" s="1" t="s">
        <v>151</v>
      </c>
      <c r="BE178" s="228" t="s">
        <v>214</v>
      </c>
      <c r="BF178" s="229"/>
      <c r="BG178" s="229"/>
      <c r="BH178" s="229"/>
      <c r="BI178" s="229"/>
      <c r="BJ178" s="229"/>
      <c r="BK178" s="229"/>
      <c r="BL178" s="229"/>
      <c r="BM178" s="229"/>
    </row>
    <row r="179" spans="3:74" ht="18" customHeight="1" x14ac:dyDescent="0.25">
      <c r="C179" s="14"/>
      <c r="D179" s="1"/>
      <c r="E179" s="40" t="s">
        <v>4</v>
      </c>
      <c r="F179" s="251"/>
      <c r="G179" s="251"/>
      <c r="H179" s="251"/>
      <c r="I179" s="251"/>
      <c r="J179" s="251"/>
      <c r="K179" s="251"/>
      <c r="O179" s="11" t="str">
        <f>IF(F179="","",IF(COUNTIF($T$179:$T$182,F179)&gt;0,1/COUNTIF($F$179:$F$182,F179),0))</f>
        <v/>
      </c>
      <c r="P179" s="12" t="s">
        <v>156</v>
      </c>
      <c r="Q179" s="13">
        <f t="shared" si="25"/>
        <v>1</v>
      </c>
      <c r="T179" s="54" t="str">
        <f>IF(BT179="","",BT179)</f>
        <v>Eigenkapital</v>
      </c>
      <c r="U179" s="36"/>
      <c r="V179" s="36"/>
      <c r="W179" s="36"/>
      <c r="AB179" s="25">
        <f>F179</f>
        <v>0</v>
      </c>
      <c r="BC179" s="215"/>
      <c r="BD179" s="1"/>
      <c r="BE179" s="40" t="s">
        <v>4</v>
      </c>
      <c r="BF179" s="226" t="s">
        <v>54</v>
      </c>
      <c r="BG179" s="226"/>
      <c r="BH179" s="226"/>
      <c r="BI179" s="226"/>
      <c r="BJ179" s="226"/>
      <c r="BK179" s="226"/>
      <c r="BO179" s="22">
        <v>1</v>
      </c>
      <c r="BP179" s="12" t="s">
        <v>156</v>
      </c>
      <c r="BQ179" s="13">
        <v>1</v>
      </c>
      <c r="BT179" s="19" t="str">
        <f>BF179</f>
        <v>Eigenkapital</v>
      </c>
    </row>
    <row r="180" spans="3:74" ht="18" customHeight="1" x14ac:dyDescent="0.25">
      <c r="C180" s="14"/>
      <c r="D180" s="1"/>
      <c r="E180" s="38" t="s">
        <v>4</v>
      </c>
      <c r="F180" s="252"/>
      <c r="G180" s="252"/>
      <c r="H180" s="252"/>
      <c r="I180" s="252"/>
      <c r="J180" s="252"/>
      <c r="K180" s="252"/>
      <c r="O180" s="11" t="str">
        <f>IF(F180="","",IF(COUNTIF($T$179:$T$182,F180)&gt;0,1/COUNTIF($F$179:$F$182,F180),0))</f>
        <v/>
      </c>
      <c r="P180" s="12" t="s">
        <v>156</v>
      </c>
      <c r="Q180" s="13">
        <f t="shared" si="25"/>
        <v>1</v>
      </c>
      <c r="T180" s="54" t="str">
        <f>IF(BT180="","",BT180)</f>
        <v>Langfristiges Fremdkapital</v>
      </c>
      <c r="U180" s="36"/>
      <c r="V180" s="36"/>
      <c r="W180" s="36"/>
      <c r="AB180" s="25">
        <f>F180</f>
        <v>0</v>
      </c>
      <c r="BC180" s="215"/>
      <c r="BD180" s="1"/>
      <c r="BE180" s="217" t="s">
        <v>4</v>
      </c>
      <c r="BF180" s="227" t="s">
        <v>73</v>
      </c>
      <c r="BG180" s="227"/>
      <c r="BH180" s="227"/>
      <c r="BI180" s="227"/>
      <c r="BJ180" s="227"/>
      <c r="BK180" s="227"/>
      <c r="BO180" s="22">
        <v>1</v>
      </c>
      <c r="BP180" s="12" t="s">
        <v>156</v>
      </c>
      <c r="BQ180" s="13">
        <v>1</v>
      </c>
      <c r="BT180" s="19" t="str">
        <f>BF180</f>
        <v>Langfristiges Fremdkapital</v>
      </c>
    </row>
    <row r="181" spans="3:74" ht="18" customHeight="1" x14ac:dyDescent="0.25">
      <c r="C181" s="14"/>
      <c r="D181" s="1"/>
      <c r="E181" s="38" t="s">
        <v>4</v>
      </c>
      <c r="F181" s="252"/>
      <c r="G181" s="252"/>
      <c r="H181" s="252"/>
      <c r="I181" s="252"/>
      <c r="J181" s="252"/>
      <c r="K181" s="252"/>
      <c r="O181" s="11" t="str">
        <f>IF(F181="","",IF(COUNTIF($T$179:$T$182,F181)&gt;0,1/COUNTIF($F$179:$F$182,F181),0))</f>
        <v/>
      </c>
      <c r="P181" s="12" t="s">
        <v>156</v>
      </c>
      <c r="Q181" s="13">
        <f t="shared" si="25"/>
        <v>1</v>
      </c>
      <c r="T181" s="54" t="str">
        <f>IF(BT181="","",BT181)</f>
        <v>Anlagevermögen</v>
      </c>
      <c r="U181" s="36"/>
      <c r="V181" s="36"/>
      <c r="W181" s="36"/>
      <c r="AB181" s="25">
        <f>F181</f>
        <v>0</v>
      </c>
      <c r="BC181" s="215"/>
      <c r="BD181" s="1"/>
      <c r="BE181" s="217" t="s">
        <v>4</v>
      </c>
      <c r="BF181" s="227" t="s">
        <v>59</v>
      </c>
      <c r="BG181" s="227"/>
      <c r="BH181" s="227"/>
      <c r="BI181" s="227"/>
      <c r="BJ181" s="227"/>
      <c r="BK181" s="227"/>
      <c r="BO181" s="22">
        <v>1</v>
      </c>
      <c r="BP181" s="12" t="s">
        <v>156</v>
      </c>
      <c r="BQ181" s="13">
        <v>1</v>
      </c>
      <c r="BT181" s="19" t="str">
        <f>BF181</f>
        <v>Anlagevermögen</v>
      </c>
    </row>
    <row r="182" spans="3:74" ht="18" customHeight="1" x14ac:dyDescent="0.25">
      <c r="C182" s="14"/>
      <c r="D182" s="1"/>
      <c r="E182" s="38" t="s">
        <v>4</v>
      </c>
      <c r="F182" s="252"/>
      <c r="G182" s="252"/>
      <c r="H182" s="252"/>
      <c r="I182" s="252"/>
      <c r="J182" s="252"/>
      <c r="K182" s="252"/>
      <c r="O182" s="11" t="str">
        <f>IF(F182="","",IF(COUNTIF($T$179:$T$182,F182)&gt;0,1/COUNTIF($F$179:$F$182,F182),0))</f>
        <v/>
      </c>
      <c r="P182" s="12" t="s">
        <v>156</v>
      </c>
      <c r="Q182" s="13">
        <f t="shared" si="25"/>
        <v>1</v>
      </c>
      <c r="T182" s="54" t="str">
        <f>IF(BT182="","",BT182)</f>
        <v>Gebundenes Umlaufvermögen</v>
      </c>
      <c r="U182" s="36"/>
      <c r="V182" s="36"/>
      <c r="W182" s="36"/>
      <c r="AB182" s="25">
        <f>F182</f>
        <v>0</v>
      </c>
      <c r="BC182" s="215"/>
      <c r="BD182" s="1"/>
      <c r="BE182" s="217" t="s">
        <v>4</v>
      </c>
      <c r="BF182" s="227" t="s">
        <v>74</v>
      </c>
      <c r="BG182" s="227"/>
      <c r="BH182" s="227"/>
      <c r="BI182" s="227"/>
      <c r="BJ182" s="227"/>
      <c r="BK182" s="227"/>
      <c r="BO182" s="22">
        <v>1</v>
      </c>
      <c r="BP182" s="12" t="s">
        <v>156</v>
      </c>
      <c r="BQ182" s="13">
        <v>1</v>
      </c>
      <c r="BT182" s="19" t="str">
        <f>BF182</f>
        <v>Gebundenes Umlaufvermögen</v>
      </c>
    </row>
    <row r="183" spans="3:74" ht="18" customHeight="1" thickBot="1" x14ac:dyDescent="0.3">
      <c r="C183" s="14"/>
      <c r="D183" s="1"/>
      <c r="E183" s="37"/>
      <c r="Q183" s="13" t="str">
        <f t="shared" si="25"/>
        <v/>
      </c>
      <c r="T183" s="36"/>
      <c r="U183" s="36"/>
      <c r="V183" s="36"/>
      <c r="W183" s="36"/>
      <c r="BC183" s="215"/>
      <c r="BD183" s="1"/>
      <c r="BE183" s="37"/>
    </row>
    <row r="184" spans="3:74" ht="18" customHeight="1" thickBot="1" x14ac:dyDescent="0.3">
      <c r="C184" s="14" t="s">
        <v>225</v>
      </c>
      <c r="D184" s="232" t="s">
        <v>378</v>
      </c>
      <c r="E184" s="232"/>
      <c r="F184" s="232"/>
      <c r="G184" s="232"/>
      <c r="H184" s="232"/>
      <c r="I184" s="232"/>
      <c r="J184" s="232"/>
      <c r="K184" s="232"/>
      <c r="L184" s="232"/>
      <c r="M184" s="232"/>
      <c r="Q184" s="13" t="str">
        <f t="shared" si="25"/>
        <v/>
      </c>
      <c r="W184" s="36"/>
      <c r="X184" s="56">
        <f>SUM(O184:O189)</f>
        <v>0</v>
      </c>
      <c r="Y184" s="57" t="s">
        <v>156</v>
      </c>
      <c r="Z184" s="58">
        <f>SUM(Q184:Q189)</f>
        <v>8</v>
      </c>
      <c r="BC184" s="215" t="s">
        <v>215</v>
      </c>
      <c r="BD184" s="232" t="s">
        <v>216</v>
      </c>
      <c r="BE184" s="232"/>
      <c r="BF184" s="232"/>
      <c r="BG184" s="232"/>
      <c r="BH184" s="232"/>
      <c r="BI184" s="232"/>
      <c r="BJ184" s="232"/>
      <c r="BK184" s="232"/>
      <c r="BL184" s="232"/>
      <c r="BM184" s="232"/>
    </row>
    <row r="185" spans="3:74" ht="18" customHeight="1" x14ac:dyDescent="0.25">
      <c r="C185" s="14"/>
      <c r="D185" s="230" t="s">
        <v>76</v>
      </c>
      <c r="E185" s="230"/>
      <c r="F185" s="230"/>
      <c r="G185" s="255"/>
      <c r="H185" s="256"/>
      <c r="I185" s="255"/>
      <c r="J185" s="256"/>
      <c r="K185" s="230" t="s">
        <v>79</v>
      </c>
      <c r="L185" s="230"/>
      <c r="M185" s="230"/>
      <c r="O185" s="11" t="str">
        <f>IF(AND(G185="",I185=""),"",SUM(IF(T185="",0,IF(T185=BT185,1,0)),IF(U185="",0,IF(U185=BU185,1,0)),IF(V185="",0,IF(V185=BV185,1,0)),IF(W185="",0,IF(W185=BX185,1,0))))</f>
        <v/>
      </c>
      <c r="P185" s="12" t="s">
        <v>156</v>
      </c>
      <c r="Q185" s="13">
        <f t="shared" si="25"/>
        <v>2</v>
      </c>
      <c r="T185" s="53">
        <f>G185</f>
        <v>0</v>
      </c>
      <c r="U185" s="53">
        <f>I185</f>
        <v>0</v>
      </c>
      <c r="V185" s="36"/>
      <c r="W185" s="36"/>
      <c r="AB185" s="25">
        <f>G185</f>
        <v>0</v>
      </c>
      <c r="AC185" s="25">
        <f>I185</f>
        <v>0</v>
      </c>
      <c r="BC185" s="215"/>
      <c r="BD185" s="230" t="s">
        <v>76</v>
      </c>
      <c r="BE185" s="230"/>
      <c r="BF185" s="230"/>
      <c r="BG185" s="238" t="s">
        <v>77</v>
      </c>
      <c r="BH185" s="240"/>
      <c r="BI185" s="238" t="s">
        <v>78</v>
      </c>
      <c r="BJ185" s="240"/>
      <c r="BK185" s="230" t="s">
        <v>79</v>
      </c>
      <c r="BL185" s="230"/>
      <c r="BM185" s="230"/>
      <c r="BO185" s="22">
        <v>2</v>
      </c>
      <c r="BP185" s="12" t="s">
        <v>156</v>
      </c>
      <c r="BQ185" s="13">
        <v>2</v>
      </c>
      <c r="BT185" s="19" t="str">
        <f>BG185</f>
        <v>langfristige</v>
      </c>
      <c r="BU185" s="19" t="str">
        <f>BI185</f>
        <v>Investitionen</v>
      </c>
    </row>
    <row r="186" spans="3:74" ht="18" customHeight="1" x14ac:dyDescent="0.25">
      <c r="C186" s="14"/>
      <c r="D186" s="255"/>
      <c r="E186" s="257"/>
      <c r="F186" s="256"/>
      <c r="G186" s="255"/>
      <c r="H186" s="256"/>
      <c r="I186" s="253"/>
      <c r="J186" s="254"/>
      <c r="K186" s="230" t="s">
        <v>393</v>
      </c>
      <c r="L186" s="230"/>
      <c r="M186" s="230"/>
      <c r="O186" s="11" t="str">
        <f>IF(AND(D186="",G186="",I186=""),"",SUM(IF(T186="",0,IF(T186=BT186,1,0)),IF(U186="",0,IF(U186=BU186,1,0)),IF(V186="",0,IF(V186=BV186,1,0)),IF(W186="",0,IF(W186=BX186,1,0))))</f>
        <v/>
      </c>
      <c r="P186" s="12" t="s">
        <v>156</v>
      </c>
      <c r="Q186" s="13">
        <f t="shared" si="25"/>
        <v>3</v>
      </c>
      <c r="T186" s="53">
        <f>D186</f>
        <v>0</v>
      </c>
      <c r="U186" s="53">
        <f>G186</f>
        <v>0</v>
      </c>
      <c r="V186" s="53">
        <f>I186</f>
        <v>0</v>
      </c>
      <c r="W186" s="36"/>
      <c r="AB186" s="25">
        <f>D186</f>
        <v>0</v>
      </c>
      <c r="AC186" s="25">
        <f>G186</f>
        <v>0</v>
      </c>
      <c r="AD186" s="25">
        <f>I186</f>
        <v>0</v>
      </c>
      <c r="BC186" s="215"/>
      <c r="BD186" s="238" t="s">
        <v>80</v>
      </c>
      <c r="BE186" s="239"/>
      <c r="BF186" s="240"/>
      <c r="BG186" s="238" t="s">
        <v>81</v>
      </c>
      <c r="BH186" s="240"/>
      <c r="BI186" s="241" t="s">
        <v>82</v>
      </c>
      <c r="BJ186" s="242"/>
      <c r="BK186" s="230" t="s">
        <v>83</v>
      </c>
      <c r="BL186" s="230"/>
      <c r="BM186" s="230"/>
      <c r="BO186" s="22">
        <v>3</v>
      </c>
      <c r="BP186" s="12" t="s">
        <v>156</v>
      </c>
      <c r="BQ186" s="13">
        <v>3</v>
      </c>
      <c r="BT186" s="19" t="str">
        <f>BD186</f>
        <v>kurzfristige</v>
      </c>
      <c r="BU186" s="19" t="str">
        <f>BG186</f>
        <v>Mittel</v>
      </c>
      <c r="BV186" s="19" t="str">
        <f>BI186</f>
        <v>finanziert</v>
      </c>
    </row>
    <row r="187" spans="3:74" ht="18" customHeight="1" x14ac:dyDescent="0.25">
      <c r="C187" s="14"/>
      <c r="D187" s="251"/>
      <c r="E187" s="251"/>
      <c r="F187" s="251"/>
      <c r="G187" s="251"/>
      <c r="H187" s="38" t="s">
        <v>253</v>
      </c>
      <c r="I187" s="252"/>
      <c r="J187" s="252"/>
      <c r="K187" s="230" t="s">
        <v>86</v>
      </c>
      <c r="L187" s="230"/>
      <c r="M187" s="51"/>
      <c r="O187" s="11" t="str">
        <f>IF(AND(D187="",I187="",M187=""),"",SUM(IF(T187="",0,IF(T187=BT187,1,0)),IF(U187="",0,IF(U187=BU187,1,0)),IF(V187="",0,IF(V187=BV187,1,0)),IF(W187="",0,IF(W187=BX187,1,0))))</f>
        <v/>
      </c>
      <c r="P187" s="12" t="s">
        <v>156</v>
      </c>
      <c r="Q187" s="13">
        <f t="shared" si="25"/>
        <v>3</v>
      </c>
      <c r="T187" s="53">
        <f>D187</f>
        <v>0</v>
      </c>
      <c r="U187" s="53">
        <f>I187</f>
        <v>0</v>
      </c>
      <c r="V187" s="53">
        <f>M187</f>
        <v>0</v>
      </c>
      <c r="W187" s="36"/>
      <c r="AB187" s="25">
        <f>D187</f>
        <v>0</v>
      </c>
      <c r="AC187" s="25">
        <f>I187</f>
        <v>0</v>
      </c>
      <c r="AD187" s="25">
        <f>M187</f>
        <v>0</v>
      </c>
      <c r="BC187" s="215"/>
      <c r="BD187" s="226" t="s">
        <v>84</v>
      </c>
      <c r="BE187" s="226"/>
      <c r="BF187" s="226"/>
      <c r="BG187" s="226"/>
      <c r="BH187" s="217" t="s">
        <v>253</v>
      </c>
      <c r="BI187" s="227" t="s">
        <v>85</v>
      </c>
      <c r="BJ187" s="227"/>
      <c r="BK187" s="230" t="s">
        <v>86</v>
      </c>
      <c r="BL187" s="230"/>
      <c r="BM187" s="221" t="s">
        <v>87</v>
      </c>
      <c r="BO187" s="22">
        <v>3</v>
      </c>
      <c r="BP187" s="12" t="s">
        <v>156</v>
      </c>
      <c r="BQ187" s="13">
        <v>3</v>
      </c>
      <c r="BT187" s="19" t="str">
        <f>BD187</f>
        <v>Kreditlaufzeit</v>
      </c>
      <c r="BU187" s="19" t="str">
        <f>BI187</f>
        <v>Nutzungsdauer</v>
      </c>
      <c r="BV187" s="19" t="str">
        <f>BM187</f>
        <v>Gutes</v>
      </c>
    </row>
    <row r="188" spans="3:74" ht="18" customHeight="1" x14ac:dyDescent="0.25">
      <c r="C188" s="14"/>
      <c r="D188" s="233" t="s">
        <v>319</v>
      </c>
      <c r="E188" s="233"/>
      <c r="F188" s="233"/>
      <c r="G188" s="233"/>
      <c r="H188" s="233"/>
      <c r="Q188" s="13" t="str">
        <f t="shared" si="25"/>
        <v/>
      </c>
      <c r="T188" s="36"/>
      <c r="U188" s="36"/>
      <c r="V188" s="36"/>
      <c r="W188" s="36"/>
      <c r="BC188" s="215"/>
      <c r="BD188" s="233" t="s">
        <v>88</v>
      </c>
      <c r="BE188" s="233"/>
      <c r="BF188" s="233"/>
      <c r="BG188" s="233"/>
      <c r="BH188" s="233"/>
    </row>
    <row r="189" spans="3:74" ht="18" customHeight="1" thickBot="1" x14ac:dyDescent="0.3">
      <c r="C189" s="14"/>
      <c r="D189" s="1"/>
      <c r="E189" s="43"/>
      <c r="F189" s="43"/>
      <c r="G189" s="43"/>
      <c r="H189" s="43"/>
      <c r="I189" s="43"/>
      <c r="J189" s="43"/>
      <c r="K189" s="43"/>
      <c r="L189" s="43"/>
      <c r="M189" s="43"/>
      <c r="Q189" s="13" t="str">
        <f t="shared" si="25"/>
        <v/>
      </c>
      <c r="T189" s="36"/>
      <c r="U189" s="36"/>
      <c r="V189" s="36"/>
      <c r="W189" s="36"/>
      <c r="BC189" s="215"/>
      <c r="BD189" s="1"/>
      <c r="BE189" s="218"/>
      <c r="BF189" s="218"/>
      <c r="BG189" s="218"/>
      <c r="BH189" s="218"/>
      <c r="BI189" s="218"/>
      <c r="BJ189" s="218"/>
      <c r="BK189" s="218"/>
      <c r="BL189" s="218"/>
      <c r="BM189" s="218"/>
    </row>
    <row r="190" spans="3:74" ht="32.1" customHeight="1" thickBot="1" x14ac:dyDescent="0.3">
      <c r="C190" s="14" t="s">
        <v>228</v>
      </c>
      <c r="D190" s="232" t="s">
        <v>380</v>
      </c>
      <c r="E190" s="232"/>
      <c r="F190" s="232"/>
      <c r="G190" s="232"/>
      <c r="H190" s="232"/>
      <c r="I190" s="232"/>
      <c r="J190" s="232"/>
      <c r="K190" s="232"/>
      <c r="L190" s="232"/>
      <c r="M190" s="232"/>
      <c r="Q190" s="13" t="str">
        <f>IF(BQ190="","",BQ190)</f>
        <v/>
      </c>
      <c r="W190" s="36"/>
      <c r="X190" s="56">
        <f>SUM(O190:O213)</f>
        <v>0</v>
      </c>
      <c r="Y190" s="57" t="s">
        <v>156</v>
      </c>
      <c r="Z190" s="58">
        <f>SUM(Q190:Q213)</f>
        <v>5</v>
      </c>
      <c r="BC190" s="215" t="s">
        <v>222</v>
      </c>
      <c r="BD190" s="232" t="s">
        <v>223</v>
      </c>
      <c r="BE190" s="232"/>
      <c r="BF190" s="232"/>
      <c r="BG190" s="232"/>
      <c r="BH190" s="232"/>
      <c r="BI190" s="232"/>
      <c r="BJ190" s="232"/>
      <c r="BK190" s="232"/>
      <c r="BL190" s="232"/>
      <c r="BM190" s="232"/>
    </row>
    <row r="191" spans="3:74" ht="18" customHeight="1" x14ac:dyDescent="0.25">
      <c r="C191" s="14"/>
      <c r="D191" s="1" t="s">
        <v>148</v>
      </c>
      <c r="E191" s="228" t="s">
        <v>219</v>
      </c>
      <c r="F191" s="229"/>
      <c r="G191" s="229"/>
      <c r="H191" s="229"/>
      <c r="I191" s="229"/>
      <c r="J191" s="229"/>
      <c r="K191" s="229"/>
      <c r="L191" s="229"/>
      <c r="M191" s="229"/>
      <c r="Q191" s="13" t="str">
        <f>IF(BQ191="","",BQ191)</f>
        <v/>
      </c>
      <c r="T191" s="36"/>
      <c r="U191" s="36"/>
      <c r="V191" s="36"/>
      <c r="W191" s="36"/>
      <c r="BC191" s="215"/>
      <c r="BD191" s="1" t="s">
        <v>148</v>
      </c>
      <c r="BE191" s="228" t="s">
        <v>219</v>
      </c>
      <c r="BF191" s="229"/>
      <c r="BG191" s="229"/>
      <c r="BH191" s="229"/>
      <c r="BI191" s="229"/>
      <c r="BJ191" s="229"/>
      <c r="BK191" s="229"/>
      <c r="BL191" s="229"/>
      <c r="BM191" s="229"/>
    </row>
    <row r="192" spans="3:74" ht="18" customHeight="1" x14ac:dyDescent="0.25">
      <c r="C192" s="14"/>
      <c r="D192" s="1"/>
      <c r="E192" s="38" t="s">
        <v>4</v>
      </c>
      <c r="F192" s="251"/>
      <c r="G192" s="251"/>
      <c r="H192" s="251"/>
      <c r="I192" s="251"/>
      <c r="J192" s="251"/>
      <c r="K192" s="251"/>
      <c r="O192" s="11" t="str">
        <f>IF(F192="","",IF(COUNTIF($T$192:$T$193,F192)&gt;0,1/COUNTIF($F$192:$F$193,F192),0))</f>
        <v/>
      </c>
      <c r="P192" s="12" t="s">
        <v>156</v>
      </c>
      <c r="Q192" s="13">
        <f>IF(BQ192="","",BQ192)</f>
        <v>1</v>
      </c>
      <c r="T192" s="54" t="str">
        <f>IF(BT192="","",BT192)</f>
        <v>Ertrag</v>
      </c>
      <c r="U192" s="36"/>
      <c r="V192" s="36"/>
      <c r="W192" s="36"/>
      <c r="AB192" s="25">
        <f>F192</f>
        <v>0</v>
      </c>
      <c r="BC192" s="215"/>
      <c r="BD192" s="1"/>
      <c r="BE192" s="217" t="s">
        <v>4</v>
      </c>
      <c r="BF192" s="226" t="s">
        <v>25</v>
      </c>
      <c r="BG192" s="226"/>
      <c r="BH192" s="226"/>
      <c r="BI192" s="226"/>
      <c r="BJ192" s="226"/>
      <c r="BK192" s="226"/>
      <c r="BO192" s="22">
        <v>1</v>
      </c>
      <c r="BP192" s="12" t="s">
        <v>156</v>
      </c>
      <c r="BQ192" s="13">
        <v>1</v>
      </c>
      <c r="BT192" s="19" t="str">
        <f>BF192</f>
        <v>Ertrag</v>
      </c>
    </row>
    <row r="193" spans="3:72" ht="18" customHeight="1" x14ac:dyDescent="0.25">
      <c r="C193" s="14"/>
      <c r="D193" s="1"/>
      <c r="E193" s="38" t="s">
        <v>4</v>
      </c>
      <c r="F193" s="252"/>
      <c r="G193" s="252"/>
      <c r="H193" s="252"/>
      <c r="I193" s="252"/>
      <c r="J193" s="252"/>
      <c r="K193" s="252"/>
      <c r="O193" s="11" t="str">
        <f>IF(F193="","",IF(COUNTIF($T$192:$T$193,F193)&gt;0,1/COUNTIF($F$192:$F$193,F193),0))</f>
        <v/>
      </c>
      <c r="P193" s="12" t="s">
        <v>156</v>
      </c>
      <c r="Q193" s="13">
        <f>IF(BQ193="","",BQ193)</f>
        <v>1</v>
      </c>
      <c r="T193" s="54" t="str">
        <f>IF(BT193="","",BT193)</f>
        <v>Gewinn</v>
      </c>
      <c r="U193" s="36"/>
      <c r="V193" s="36"/>
      <c r="W193" s="36"/>
      <c r="AB193" s="25">
        <f>F193</f>
        <v>0</v>
      </c>
      <c r="BC193" s="215"/>
      <c r="BD193" s="1"/>
      <c r="BE193" s="217" t="s">
        <v>4</v>
      </c>
      <c r="BF193" s="227" t="s">
        <v>94</v>
      </c>
      <c r="BG193" s="227"/>
      <c r="BH193" s="227"/>
      <c r="BI193" s="227"/>
      <c r="BJ193" s="227"/>
      <c r="BK193" s="227"/>
      <c r="BO193" s="22">
        <v>1</v>
      </c>
      <c r="BP193" s="12" t="s">
        <v>156</v>
      </c>
      <c r="BQ193" s="13">
        <v>1</v>
      </c>
      <c r="BT193" s="19" t="str">
        <f>BF193</f>
        <v>Gewinn</v>
      </c>
    </row>
    <row r="194" spans="3:72" ht="18" customHeight="1" x14ac:dyDescent="0.25">
      <c r="C194" s="14"/>
      <c r="D194" s="1"/>
      <c r="E194" s="37"/>
      <c r="Q194" s="13" t="str">
        <f>IF(BQ194="","",BQ194)</f>
        <v/>
      </c>
      <c r="T194" s="36"/>
      <c r="U194" s="36"/>
      <c r="V194" s="36"/>
      <c r="W194" s="36"/>
      <c r="BC194" s="215"/>
      <c r="BD194" s="1"/>
      <c r="BE194" s="37"/>
    </row>
    <row r="195" spans="3:72" ht="18" customHeight="1" x14ac:dyDescent="0.25">
      <c r="C195" s="14"/>
      <c r="D195" s="1" t="s">
        <v>151</v>
      </c>
      <c r="E195" s="228" t="s">
        <v>224</v>
      </c>
      <c r="F195" s="229"/>
      <c r="G195" s="229"/>
      <c r="H195" s="229"/>
      <c r="I195" s="229"/>
      <c r="J195" s="229"/>
      <c r="K195" s="229"/>
      <c r="L195" s="229"/>
      <c r="M195" s="229"/>
      <c r="O195" s="11" t="str">
        <f>IF(COUNTIF(T196:T211,"x")=0,"",SUM(IF(AND(BT196="x",T196=BT196),1,0),IF(AND(BT208="x",T208=BT208),1,0),IF(AND(BT199="x",T199=BT199),1,0),IF(AND(BT202="x",T202=BT202),1,0),IF(AND(BT205="x",T205=BT205),1,0),IF(AND(BT211="x",T211=BT211),1,0))-(IF(COUNTIF(T196:T211,"x")&gt;Q195,COUNTIF(T196:T211,"x")-Q195,0)))</f>
        <v/>
      </c>
      <c r="P195" s="12" t="s">
        <v>156</v>
      </c>
      <c r="Q195" s="13">
        <v>3</v>
      </c>
      <c r="T195" s="36"/>
      <c r="U195" s="36"/>
      <c r="V195" s="36"/>
      <c r="W195" s="36"/>
      <c r="BC195" s="215"/>
      <c r="BD195" s="1" t="s">
        <v>151</v>
      </c>
      <c r="BE195" s="228" t="s">
        <v>224</v>
      </c>
      <c r="BF195" s="229"/>
      <c r="BG195" s="229"/>
      <c r="BH195" s="229"/>
      <c r="BI195" s="229"/>
      <c r="BJ195" s="229"/>
      <c r="BK195" s="229"/>
      <c r="BL195" s="229"/>
      <c r="BM195" s="229"/>
      <c r="BO195" s="22">
        <v>3</v>
      </c>
      <c r="BP195" s="12" t="s">
        <v>156</v>
      </c>
      <c r="BQ195" s="13">
        <v>3</v>
      </c>
    </row>
    <row r="196" spans="3:72" ht="18" customHeight="1" x14ac:dyDescent="0.25">
      <c r="C196" s="14"/>
      <c r="D196" s="1"/>
      <c r="E196" s="52"/>
      <c r="F196" s="231" t="s">
        <v>96</v>
      </c>
      <c r="G196" s="231"/>
      <c r="H196" s="231"/>
      <c r="I196" s="231"/>
      <c r="J196" s="231"/>
      <c r="K196" s="231"/>
      <c r="L196" s="231"/>
      <c r="M196" s="231"/>
      <c r="Q196" s="13"/>
      <c r="T196" s="53">
        <f t="shared" ref="T196" si="26">E196</f>
        <v>0</v>
      </c>
      <c r="U196" s="36"/>
      <c r="V196" s="36"/>
      <c r="W196" s="36"/>
      <c r="AB196" s="25">
        <f>E196</f>
        <v>0</v>
      </c>
      <c r="BC196" s="215"/>
      <c r="BD196" s="1"/>
      <c r="BE196" s="220" t="s">
        <v>62</v>
      </c>
      <c r="BF196" s="231" t="s">
        <v>96</v>
      </c>
      <c r="BG196" s="231"/>
      <c r="BH196" s="231"/>
      <c r="BI196" s="231"/>
      <c r="BJ196" s="231"/>
      <c r="BK196" s="231"/>
      <c r="BL196" s="231"/>
      <c r="BM196" s="231"/>
      <c r="BT196" s="19" t="str">
        <f>BE196</f>
        <v>x</v>
      </c>
    </row>
    <row r="197" spans="3:72" ht="8.1" customHeight="1" x14ac:dyDescent="0.25">
      <c r="C197" s="14"/>
      <c r="D197" s="1"/>
      <c r="E197" s="39"/>
      <c r="F197" s="231"/>
      <c r="G197" s="231"/>
      <c r="H197" s="231"/>
      <c r="I197" s="231"/>
      <c r="J197" s="231"/>
      <c r="K197" s="231"/>
      <c r="L197" s="231"/>
      <c r="M197" s="231"/>
      <c r="Q197" s="13"/>
      <c r="T197" s="36"/>
      <c r="U197" s="36"/>
      <c r="V197" s="36"/>
      <c r="W197" s="36"/>
      <c r="BC197" s="215"/>
      <c r="BD197" s="1"/>
      <c r="BE197" s="39"/>
      <c r="BF197" s="231"/>
      <c r="BG197" s="231"/>
      <c r="BH197" s="231"/>
      <c r="BI197" s="231"/>
      <c r="BJ197" s="231"/>
      <c r="BK197" s="231"/>
      <c r="BL197" s="231"/>
      <c r="BM197" s="231"/>
    </row>
    <row r="198" spans="3:72" ht="8.1" customHeight="1" x14ac:dyDescent="0.25">
      <c r="C198" s="14"/>
      <c r="D198" s="1"/>
      <c r="E198" s="39"/>
      <c r="Q198" s="13"/>
      <c r="T198" s="36"/>
      <c r="U198" s="36"/>
      <c r="V198" s="36"/>
      <c r="W198" s="36"/>
      <c r="BC198" s="215"/>
      <c r="BD198" s="1"/>
      <c r="BE198" s="39"/>
    </row>
    <row r="199" spans="3:72" ht="18" customHeight="1" x14ac:dyDescent="0.25">
      <c r="C199" s="14"/>
      <c r="D199" s="1"/>
      <c r="E199" s="52"/>
      <c r="F199" s="231" t="s">
        <v>97</v>
      </c>
      <c r="G199" s="231"/>
      <c r="H199" s="231"/>
      <c r="I199" s="231"/>
      <c r="J199" s="231"/>
      <c r="K199" s="231"/>
      <c r="L199" s="231"/>
      <c r="M199" s="231"/>
      <c r="Q199" s="13"/>
      <c r="T199" s="53">
        <f t="shared" ref="T199" si="27">E199</f>
        <v>0</v>
      </c>
      <c r="U199" s="36"/>
      <c r="V199" s="36"/>
      <c r="W199" s="36"/>
      <c r="AB199" s="25">
        <f>E199</f>
        <v>0</v>
      </c>
      <c r="BC199" s="215"/>
      <c r="BD199" s="1"/>
      <c r="BE199" s="220" t="s">
        <v>62</v>
      </c>
      <c r="BF199" s="231" t="s">
        <v>97</v>
      </c>
      <c r="BG199" s="231"/>
      <c r="BH199" s="231"/>
      <c r="BI199" s="231"/>
      <c r="BJ199" s="231"/>
      <c r="BK199" s="231"/>
      <c r="BL199" s="231"/>
      <c r="BM199" s="231"/>
      <c r="BT199" s="19" t="str">
        <f>BE199</f>
        <v>x</v>
      </c>
    </row>
    <row r="200" spans="3:72" ht="8.1" customHeight="1" x14ac:dyDescent="0.25">
      <c r="C200" s="14"/>
      <c r="D200" s="1"/>
      <c r="E200" s="39"/>
      <c r="F200" s="231"/>
      <c r="G200" s="231"/>
      <c r="H200" s="231"/>
      <c r="I200" s="231"/>
      <c r="J200" s="231"/>
      <c r="K200" s="231"/>
      <c r="L200" s="231"/>
      <c r="M200" s="231"/>
      <c r="Q200" s="13"/>
      <c r="T200" s="36"/>
      <c r="U200" s="36"/>
      <c r="V200" s="36"/>
      <c r="W200" s="36"/>
      <c r="BC200" s="215"/>
      <c r="BD200" s="1"/>
      <c r="BE200" s="39"/>
      <c r="BF200" s="231"/>
      <c r="BG200" s="231"/>
      <c r="BH200" s="231"/>
      <c r="BI200" s="231"/>
      <c r="BJ200" s="231"/>
      <c r="BK200" s="231"/>
      <c r="BL200" s="231"/>
      <c r="BM200" s="231"/>
    </row>
    <row r="201" spans="3:72" ht="8.1" customHeight="1" x14ac:dyDescent="0.25">
      <c r="C201" s="14"/>
      <c r="D201" s="1"/>
      <c r="E201" s="39"/>
      <c r="Q201" s="13"/>
      <c r="T201" s="36"/>
      <c r="U201" s="36"/>
      <c r="V201" s="36"/>
      <c r="W201" s="36"/>
      <c r="BC201" s="215"/>
      <c r="BD201" s="1"/>
      <c r="BE201" s="39"/>
    </row>
    <row r="202" spans="3:72" ht="18" customHeight="1" x14ac:dyDescent="0.25">
      <c r="C202" s="14"/>
      <c r="D202" s="1"/>
      <c r="E202" s="52"/>
      <c r="F202" s="231" t="s">
        <v>98</v>
      </c>
      <c r="G202" s="231"/>
      <c r="H202" s="231"/>
      <c r="I202" s="231"/>
      <c r="J202" s="231"/>
      <c r="K202" s="231"/>
      <c r="L202" s="231"/>
      <c r="M202" s="231"/>
      <c r="Q202" s="13"/>
      <c r="T202" s="53">
        <f t="shared" ref="T202" si="28">E202</f>
        <v>0</v>
      </c>
      <c r="U202" s="36"/>
      <c r="V202" s="36"/>
      <c r="W202" s="36"/>
      <c r="AB202" s="25">
        <f>E202</f>
        <v>0</v>
      </c>
      <c r="BC202" s="215"/>
      <c r="BD202" s="1"/>
      <c r="BE202" s="220"/>
      <c r="BF202" s="231" t="s">
        <v>98</v>
      </c>
      <c r="BG202" s="231"/>
      <c r="BH202" s="231"/>
      <c r="BI202" s="231"/>
      <c r="BJ202" s="231"/>
      <c r="BK202" s="231"/>
      <c r="BL202" s="231"/>
      <c r="BM202" s="231"/>
      <c r="BT202" s="19">
        <f>BE202</f>
        <v>0</v>
      </c>
    </row>
    <row r="203" spans="3:72" ht="8.1" customHeight="1" x14ac:dyDescent="0.25">
      <c r="C203" s="14"/>
      <c r="D203" s="1"/>
      <c r="E203" s="39"/>
      <c r="F203" s="231"/>
      <c r="G203" s="231"/>
      <c r="H203" s="231"/>
      <c r="I203" s="231"/>
      <c r="J203" s="231"/>
      <c r="K203" s="231"/>
      <c r="L203" s="231"/>
      <c r="M203" s="231"/>
      <c r="Q203" s="13"/>
      <c r="T203" s="36"/>
      <c r="U203" s="36"/>
      <c r="V203" s="36"/>
      <c r="W203" s="36"/>
      <c r="BC203" s="215"/>
      <c r="BD203" s="1"/>
      <c r="BE203" s="39"/>
      <c r="BF203" s="231"/>
      <c r="BG203" s="231"/>
      <c r="BH203" s="231"/>
      <c r="BI203" s="231"/>
      <c r="BJ203" s="231"/>
      <c r="BK203" s="231"/>
      <c r="BL203" s="231"/>
      <c r="BM203" s="231"/>
    </row>
    <row r="204" spans="3:72" ht="8.1" customHeight="1" x14ac:dyDescent="0.25">
      <c r="C204" s="14"/>
      <c r="D204" s="1"/>
      <c r="E204" s="39"/>
      <c r="Q204" s="13"/>
      <c r="T204" s="36"/>
      <c r="U204" s="36"/>
      <c r="V204" s="36"/>
      <c r="W204" s="36"/>
      <c r="BC204" s="215"/>
      <c r="BD204" s="1"/>
      <c r="BE204" s="39"/>
    </row>
    <row r="205" spans="3:72" ht="18" customHeight="1" x14ac:dyDescent="0.25">
      <c r="C205" s="14"/>
      <c r="D205" s="1"/>
      <c r="E205" s="52"/>
      <c r="F205" s="231" t="s">
        <v>95</v>
      </c>
      <c r="G205" s="231"/>
      <c r="H205" s="231"/>
      <c r="I205" s="231"/>
      <c r="J205" s="231"/>
      <c r="K205" s="231"/>
      <c r="L205" s="231"/>
      <c r="M205" s="231"/>
      <c r="T205" s="53">
        <f>E205</f>
        <v>0</v>
      </c>
      <c r="U205" s="36"/>
      <c r="V205" s="36"/>
      <c r="W205" s="36"/>
      <c r="AB205" s="25">
        <f>E205</f>
        <v>0</v>
      </c>
      <c r="BC205" s="215"/>
      <c r="BD205" s="1"/>
      <c r="BE205" s="220"/>
      <c r="BF205" s="231" t="s">
        <v>95</v>
      </c>
      <c r="BG205" s="231"/>
      <c r="BH205" s="231"/>
      <c r="BI205" s="231"/>
      <c r="BJ205" s="231"/>
      <c r="BK205" s="231"/>
      <c r="BL205" s="231"/>
      <c r="BM205" s="231"/>
      <c r="BT205" s="19">
        <f>BE205</f>
        <v>0</v>
      </c>
    </row>
    <row r="206" spans="3:72" ht="8.1" customHeight="1" x14ac:dyDescent="0.25">
      <c r="C206" s="14"/>
      <c r="D206" s="1"/>
      <c r="E206" s="39"/>
      <c r="F206" s="231"/>
      <c r="G206" s="231"/>
      <c r="H206" s="231"/>
      <c r="I206" s="231"/>
      <c r="J206" s="231"/>
      <c r="K206" s="231"/>
      <c r="L206" s="231"/>
      <c r="M206" s="231"/>
      <c r="Q206" s="13"/>
      <c r="T206" s="36"/>
      <c r="U206" s="36"/>
      <c r="V206" s="36"/>
      <c r="W206" s="36"/>
      <c r="BC206" s="215"/>
      <c r="BD206" s="1"/>
      <c r="BE206" s="39"/>
      <c r="BF206" s="231"/>
      <c r="BG206" s="231"/>
      <c r="BH206" s="231"/>
      <c r="BI206" s="231"/>
      <c r="BJ206" s="231"/>
      <c r="BK206" s="231"/>
      <c r="BL206" s="231"/>
      <c r="BM206" s="231"/>
    </row>
    <row r="207" spans="3:72" ht="8.1" customHeight="1" x14ac:dyDescent="0.25">
      <c r="C207" s="14"/>
      <c r="D207" s="1"/>
      <c r="E207" s="39"/>
      <c r="Q207" s="13"/>
      <c r="T207" s="36"/>
      <c r="U207" s="36"/>
      <c r="V207" s="36"/>
      <c r="W207" s="36"/>
      <c r="BC207" s="215"/>
      <c r="BD207" s="1"/>
      <c r="BE207" s="39"/>
    </row>
    <row r="208" spans="3:72" ht="18" customHeight="1" x14ac:dyDescent="0.25">
      <c r="C208" s="14"/>
      <c r="D208" s="1"/>
      <c r="E208" s="52"/>
      <c r="F208" s="231" t="s">
        <v>100</v>
      </c>
      <c r="G208" s="231"/>
      <c r="H208" s="231"/>
      <c r="I208" s="231"/>
      <c r="J208" s="231"/>
      <c r="K208" s="231"/>
      <c r="L208" s="231"/>
      <c r="M208" s="231"/>
      <c r="Q208" s="13"/>
      <c r="T208" s="53">
        <f>E208</f>
        <v>0</v>
      </c>
      <c r="U208" s="36"/>
      <c r="V208" s="36"/>
      <c r="W208" s="36"/>
      <c r="AB208" s="25">
        <f>E208</f>
        <v>0</v>
      </c>
      <c r="BC208" s="215"/>
      <c r="BD208" s="1"/>
      <c r="BE208" s="220"/>
      <c r="BF208" s="231" t="s">
        <v>100</v>
      </c>
      <c r="BG208" s="231"/>
      <c r="BH208" s="231"/>
      <c r="BI208" s="231"/>
      <c r="BJ208" s="231"/>
      <c r="BK208" s="231"/>
      <c r="BL208" s="231"/>
      <c r="BM208" s="231"/>
      <c r="BT208" s="19">
        <f>BE208</f>
        <v>0</v>
      </c>
    </row>
    <row r="209" spans="3:72" ht="8.1" customHeight="1" x14ac:dyDescent="0.25">
      <c r="C209" s="14"/>
      <c r="D209" s="1"/>
      <c r="E209" s="39"/>
      <c r="F209" s="231"/>
      <c r="G209" s="231"/>
      <c r="H209" s="231"/>
      <c r="I209" s="231"/>
      <c r="J209" s="231"/>
      <c r="K209" s="231"/>
      <c r="L209" s="231"/>
      <c r="M209" s="231"/>
      <c r="Q209" s="13" t="str">
        <f>IF(BQ209="","",BQ209)</f>
        <v/>
      </c>
      <c r="T209" s="36"/>
      <c r="U209" s="36"/>
      <c r="V209" s="36"/>
      <c r="W209" s="36"/>
      <c r="BC209" s="215"/>
      <c r="BD209" s="1"/>
      <c r="BE209" s="39"/>
      <c r="BF209" s="231"/>
      <c r="BG209" s="231"/>
      <c r="BH209" s="231"/>
      <c r="BI209" s="231"/>
      <c r="BJ209" s="231"/>
      <c r="BK209" s="231"/>
      <c r="BL209" s="231"/>
      <c r="BM209" s="231"/>
    </row>
    <row r="210" spans="3:72" ht="8.1" customHeight="1" x14ac:dyDescent="0.25">
      <c r="C210" s="14"/>
      <c r="D210" s="1"/>
      <c r="E210" s="39"/>
      <c r="Q210" s="13" t="str">
        <f>IF(BQ210="","",BQ210)</f>
        <v/>
      </c>
      <c r="T210" s="36"/>
      <c r="U210" s="36"/>
      <c r="V210" s="36"/>
      <c r="W210" s="36"/>
      <c r="BC210" s="215"/>
      <c r="BD210" s="1"/>
      <c r="BE210" s="39"/>
    </row>
    <row r="211" spans="3:72" ht="18" customHeight="1" x14ac:dyDescent="0.25">
      <c r="C211" s="14"/>
      <c r="D211" s="1"/>
      <c r="E211" s="52"/>
      <c r="F211" s="231" t="s">
        <v>99</v>
      </c>
      <c r="G211" s="231"/>
      <c r="H211" s="231"/>
      <c r="I211" s="231"/>
      <c r="J211" s="231"/>
      <c r="K211" s="231"/>
      <c r="L211" s="231"/>
      <c r="M211" s="231"/>
      <c r="Q211" s="13"/>
      <c r="T211" s="53">
        <f t="shared" ref="T211" si="29">E211</f>
        <v>0</v>
      </c>
      <c r="U211" s="36"/>
      <c r="V211" s="36"/>
      <c r="W211" s="36"/>
      <c r="AB211" s="25">
        <f>E211</f>
        <v>0</v>
      </c>
      <c r="BC211" s="215"/>
      <c r="BD211" s="1"/>
      <c r="BE211" s="220" t="s">
        <v>62</v>
      </c>
      <c r="BF211" s="231" t="s">
        <v>99</v>
      </c>
      <c r="BG211" s="231"/>
      <c r="BH211" s="231"/>
      <c r="BI211" s="231"/>
      <c r="BJ211" s="231"/>
      <c r="BK211" s="231"/>
      <c r="BL211" s="231"/>
      <c r="BM211" s="231"/>
      <c r="BT211" s="19" t="str">
        <f>BE211</f>
        <v>x</v>
      </c>
    </row>
    <row r="212" spans="3:72" ht="8.1" customHeight="1" x14ac:dyDescent="0.25">
      <c r="C212" s="14"/>
      <c r="D212" s="1"/>
      <c r="E212" s="39"/>
      <c r="F212" s="231"/>
      <c r="G212" s="231"/>
      <c r="H212" s="231"/>
      <c r="I212" s="231"/>
      <c r="J212" s="231"/>
      <c r="K212" s="231"/>
      <c r="L212" s="231"/>
      <c r="M212" s="231"/>
      <c r="Q212" s="13"/>
      <c r="T212" s="36"/>
      <c r="U212" s="36"/>
      <c r="V212" s="36"/>
      <c r="W212" s="36"/>
      <c r="BC212" s="215"/>
      <c r="BD212" s="1"/>
      <c r="BE212" s="39"/>
      <c r="BF212" s="231"/>
      <c r="BG212" s="231"/>
      <c r="BH212" s="231"/>
      <c r="BI212" s="231"/>
      <c r="BJ212" s="231"/>
      <c r="BK212" s="231"/>
      <c r="BL212" s="231"/>
      <c r="BM212" s="231"/>
    </row>
    <row r="213" spans="3:72" ht="18" customHeight="1" thickBot="1" x14ac:dyDescent="0.3">
      <c r="C213" s="14"/>
      <c r="D213" s="1"/>
      <c r="E213" s="39"/>
      <c r="Q213" s="13"/>
      <c r="T213" s="36"/>
      <c r="U213" s="36"/>
      <c r="V213" s="36"/>
      <c r="W213" s="36"/>
      <c r="BC213" s="215"/>
      <c r="BD213" s="1"/>
      <c r="BE213" s="39"/>
    </row>
    <row r="214" spans="3:72" ht="32.1" customHeight="1" thickBot="1" x14ac:dyDescent="0.3">
      <c r="C214" s="14" t="s">
        <v>231</v>
      </c>
      <c r="D214" s="232" t="s">
        <v>381</v>
      </c>
      <c r="E214" s="232"/>
      <c r="F214" s="232"/>
      <c r="G214" s="232"/>
      <c r="H214" s="232"/>
      <c r="I214" s="232"/>
      <c r="J214" s="232"/>
      <c r="K214" s="232"/>
      <c r="L214" s="232"/>
      <c r="M214" s="232"/>
      <c r="Q214" s="13" t="str">
        <f t="shared" ref="Q214:Q226" si="30">IF(BQ214="","",BQ214)</f>
        <v/>
      </c>
      <c r="W214" s="36"/>
      <c r="X214" s="56">
        <f>SUM(O214:O226)</f>
        <v>0</v>
      </c>
      <c r="Y214" s="57" t="s">
        <v>156</v>
      </c>
      <c r="Z214" s="58">
        <f>SUM(Q214:Q226)</f>
        <v>6</v>
      </c>
      <c r="BC214" s="215" t="s">
        <v>217</v>
      </c>
      <c r="BD214" s="232" t="s">
        <v>218</v>
      </c>
      <c r="BE214" s="232"/>
      <c r="BF214" s="232"/>
      <c r="BG214" s="232"/>
      <c r="BH214" s="232"/>
      <c r="BI214" s="232"/>
      <c r="BJ214" s="232"/>
      <c r="BK214" s="232"/>
      <c r="BL214" s="232"/>
      <c r="BM214" s="232"/>
    </row>
    <row r="215" spans="3:72" ht="18" customHeight="1" x14ac:dyDescent="0.25">
      <c r="C215" s="14"/>
      <c r="D215" s="1" t="s">
        <v>148</v>
      </c>
      <c r="E215" s="228" t="s">
        <v>219</v>
      </c>
      <c r="F215" s="229"/>
      <c r="G215" s="229"/>
      <c r="H215" s="229"/>
      <c r="I215" s="229"/>
      <c r="J215" s="229"/>
      <c r="K215" s="229"/>
      <c r="L215" s="229"/>
      <c r="M215" s="229"/>
      <c r="Q215" s="13" t="str">
        <f t="shared" si="30"/>
        <v/>
      </c>
      <c r="T215" s="36"/>
      <c r="U215" s="36"/>
      <c r="V215" s="36"/>
      <c r="W215" s="36"/>
      <c r="BC215" s="215"/>
      <c r="BD215" s="1" t="s">
        <v>148</v>
      </c>
      <c r="BE215" s="228" t="s">
        <v>219</v>
      </c>
      <c r="BF215" s="229"/>
      <c r="BG215" s="229"/>
      <c r="BH215" s="229"/>
      <c r="BI215" s="229"/>
      <c r="BJ215" s="229"/>
      <c r="BK215" s="229"/>
      <c r="BL215" s="229"/>
      <c r="BM215" s="229"/>
    </row>
    <row r="216" spans="3:72" ht="18" customHeight="1" x14ac:dyDescent="0.25">
      <c r="C216" s="14"/>
      <c r="D216" s="1"/>
      <c r="E216" s="38" t="s">
        <v>4</v>
      </c>
      <c r="F216" s="251"/>
      <c r="G216" s="251"/>
      <c r="H216" s="251"/>
      <c r="I216" s="251"/>
      <c r="J216" s="251"/>
      <c r="K216" s="251"/>
      <c r="O216" s="11" t="str">
        <f>IF(F216="","",IF(COUNTIF($T$216:$T$217,F216)&gt;0,1/COUNTIF($F$216:$F$217,F216),0))</f>
        <v/>
      </c>
      <c r="P216" s="12" t="s">
        <v>156</v>
      </c>
      <c r="Q216" s="13">
        <f t="shared" si="30"/>
        <v>1</v>
      </c>
      <c r="T216" s="54" t="str">
        <f>IF(BT216="","",BT216)</f>
        <v>Ertrag</v>
      </c>
      <c r="U216" s="36"/>
      <c r="V216" s="36"/>
      <c r="W216" s="36"/>
      <c r="AB216" s="25">
        <f>F216</f>
        <v>0</v>
      </c>
      <c r="BC216" s="215"/>
      <c r="BD216" s="1"/>
      <c r="BE216" s="217" t="s">
        <v>4</v>
      </c>
      <c r="BF216" s="226" t="s">
        <v>25</v>
      </c>
      <c r="BG216" s="226"/>
      <c r="BH216" s="226"/>
      <c r="BI216" s="226"/>
      <c r="BJ216" s="226"/>
      <c r="BK216" s="226"/>
      <c r="BO216" s="22">
        <v>1</v>
      </c>
      <c r="BP216" s="12" t="s">
        <v>156</v>
      </c>
      <c r="BQ216" s="13">
        <v>1</v>
      </c>
      <c r="BT216" s="19" t="str">
        <f>BF216</f>
        <v>Ertrag</v>
      </c>
    </row>
    <row r="217" spans="3:72" ht="18" customHeight="1" x14ac:dyDescent="0.25">
      <c r="C217" s="14"/>
      <c r="D217" s="1"/>
      <c r="E217" s="38" t="s">
        <v>4</v>
      </c>
      <c r="F217" s="252"/>
      <c r="G217" s="252"/>
      <c r="H217" s="252"/>
      <c r="I217" s="252"/>
      <c r="J217" s="252"/>
      <c r="K217" s="252"/>
      <c r="O217" s="11" t="str">
        <f>IF(F217="","",IF(COUNTIF($T$216:$T$217,F217)&gt;0,1/COUNTIF($F$216:$F$217,F217),0))</f>
        <v/>
      </c>
      <c r="P217" s="12" t="s">
        <v>156</v>
      </c>
      <c r="Q217" s="13">
        <f t="shared" si="30"/>
        <v>1</v>
      </c>
      <c r="T217" s="54" t="str">
        <f>IF(BT217="","",BT217)</f>
        <v>Aufwand</v>
      </c>
      <c r="U217" s="36"/>
      <c r="V217" s="36"/>
      <c r="W217" s="36"/>
      <c r="AB217" s="25">
        <f>F217</f>
        <v>0</v>
      </c>
      <c r="BC217" s="215"/>
      <c r="BD217" s="1"/>
      <c r="BE217" s="217" t="s">
        <v>4</v>
      </c>
      <c r="BF217" s="227" t="s">
        <v>33</v>
      </c>
      <c r="BG217" s="227"/>
      <c r="BH217" s="227"/>
      <c r="BI217" s="227"/>
      <c r="BJ217" s="227"/>
      <c r="BK217" s="227"/>
      <c r="BO217" s="22">
        <v>1</v>
      </c>
      <c r="BP217" s="12" t="s">
        <v>156</v>
      </c>
      <c r="BQ217" s="13">
        <v>1</v>
      </c>
      <c r="BT217" s="19" t="str">
        <f>BF217</f>
        <v>Aufwand</v>
      </c>
    </row>
    <row r="218" spans="3:72" ht="18" customHeight="1" x14ac:dyDescent="0.25">
      <c r="C218" s="14"/>
      <c r="D218" s="1"/>
      <c r="E218" s="37"/>
      <c r="Q218" s="13" t="str">
        <f t="shared" si="30"/>
        <v/>
      </c>
      <c r="T218" s="36"/>
      <c r="U218" s="36"/>
      <c r="V218" s="36"/>
      <c r="W218" s="36"/>
      <c r="BC218" s="215"/>
      <c r="BD218" s="1"/>
      <c r="BE218" s="37"/>
    </row>
    <row r="219" spans="3:72" ht="18" customHeight="1" x14ac:dyDescent="0.25">
      <c r="C219" s="14"/>
      <c r="D219" s="1" t="s">
        <v>151</v>
      </c>
      <c r="E219" s="228" t="s">
        <v>220</v>
      </c>
      <c r="F219" s="229"/>
      <c r="G219" s="229"/>
      <c r="H219" s="229"/>
      <c r="I219" s="229"/>
      <c r="J219" s="229"/>
      <c r="K219" s="229"/>
      <c r="L219" s="229"/>
      <c r="M219" s="229"/>
      <c r="Q219" s="13" t="str">
        <f t="shared" si="30"/>
        <v/>
      </c>
      <c r="T219" s="36"/>
      <c r="U219" s="36"/>
      <c r="V219" s="36"/>
      <c r="W219" s="36"/>
      <c r="BC219" s="215"/>
      <c r="BD219" s="1" t="s">
        <v>151</v>
      </c>
      <c r="BE219" s="228" t="s">
        <v>220</v>
      </c>
      <c r="BF219" s="229"/>
      <c r="BG219" s="229"/>
      <c r="BH219" s="229"/>
      <c r="BI219" s="229"/>
      <c r="BJ219" s="229"/>
      <c r="BK219" s="229"/>
      <c r="BL219" s="229"/>
      <c r="BM219" s="229"/>
    </row>
    <row r="220" spans="3:72" ht="18" customHeight="1" x14ac:dyDescent="0.25">
      <c r="C220" s="14"/>
      <c r="D220" s="1"/>
      <c r="E220" s="38" t="s">
        <v>4</v>
      </c>
      <c r="F220" s="251"/>
      <c r="G220" s="251"/>
      <c r="H220" s="251"/>
      <c r="I220" s="251"/>
      <c r="J220" s="251"/>
      <c r="K220" s="251"/>
      <c r="L220" s="251"/>
      <c r="M220" s="251"/>
      <c r="O220" s="11" t="str">
        <f>IF(F220="","",IF(COUNTIF($T$220:$T$221,F220)&gt;0,1/COUNTIF($F$220:$F$221,F220),0))</f>
        <v/>
      </c>
      <c r="P220" s="12" t="s">
        <v>156</v>
      </c>
      <c r="Q220" s="13">
        <f t="shared" si="30"/>
        <v>1</v>
      </c>
      <c r="T220" s="54" t="str">
        <f>IF(BT220="","",BT220)</f>
        <v>Abgeltung der geleisteten Arbeit der nichtentlohnten Arbeitskräfte</v>
      </c>
      <c r="U220" s="36"/>
      <c r="V220" s="36"/>
      <c r="W220" s="36"/>
      <c r="AB220" s="25">
        <f>F220</f>
        <v>0</v>
      </c>
      <c r="BC220" s="215"/>
      <c r="BD220" s="1"/>
      <c r="BE220" s="217" t="s">
        <v>4</v>
      </c>
      <c r="BF220" s="226" t="s">
        <v>89</v>
      </c>
      <c r="BG220" s="226"/>
      <c r="BH220" s="226"/>
      <c r="BI220" s="226"/>
      <c r="BJ220" s="226"/>
      <c r="BK220" s="226"/>
      <c r="BL220" s="226"/>
      <c r="BM220" s="226"/>
      <c r="BO220" s="22">
        <v>1</v>
      </c>
      <c r="BP220" s="12" t="s">
        <v>156</v>
      </c>
      <c r="BQ220" s="13">
        <v>1</v>
      </c>
      <c r="BT220" s="19" t="str">
        <f>BF220</f>
        <v>Abgeltung der geleisteten Arbeit der nichtentlohnten Arbeitskräfte</v>
      </c>
    </row>
    <row r="221" spans="3:72" ht="18" customHeight="1" x14ac:dyDescent="0.25">
      <c r="C221" s="14"/>
      <c r="D221" s="1"/>
      <c r="E221" s="38" t="s">
        <v>4</v>
      </c>
      <c r="F221" s="252"/>
      <c r="G221" s="252"/>
      <c r="H221" s="252"/>
      <c r="I221" s="252"/>
      <c r="J221" s="252"/>
      <c r="K221" s="252"/>
      <c r="L221" s="252"/>
      <c r="M221" s="252"/>
      <c r="O221" s="11" t="str">
        <f>IF(F221="","",IF(COUNTIF($T$220:$T$221,F221)&gt;0,1/COUNTIF($F$220:$F$221,F221),0))</f>
        <v/>
      </c>
      <c r="P221" s="12" t="s">
        <v>156</v>
      </c>
      <c r="Q221" s="13">
        <f t="shared" si="30"/>
        <v>1</v>
      </c>
      <c r="T221" s="54" t="str">
        <f>IF(BT221="","",BT221)</f>
        <v>Verzinsung des eingesetzten (Eigen)Kapitals</v>
      </c>
      <c r="U221" s="36"/>
      <c r="V221" s="36"/>
      <c r="W221" s="36"/>
      <c r="AB221" s="25">
        <f>F221</f>
        <v>0</v>
      </c>
      <c r="BC221" s="215"/>
      <c r="BD221" s="1"/>
      <c r="BE221" s="217" t="s">
        <v>4</v>
      </c>
      <c r="BF221" s="227" t="s">
        <v>90</v>
      </c>
      <c r="BG221" s="227"/>
      <c r="BH221" s="227"/>
      <c r="BI221" s="227"/>
      <c r="BJ221" s="227"/>
      <c r="BK221" s="227"/>
      <c r="BL221" s="227"/>
      <c r="BM221" s="227"/>
      <c r="BO221" s="22">
        <v>1</v>
      </c>
      <c r="BP221" s="12" t="s">
        <v>156</v>
      </c>
      <c r="BQ221" s="13">
        <v>1</v>
      </c>
      <c r="BT221" s="19" t="str">
        <f>BF221</f>
        <v>Verzinsung des eingesetzten (Eigen)Kapitals</v>
      </c>
    </row>
    <row r="222" spans="3:72" ht="18" customHeight="1" x14ac:dyDescent="0.25">
      <c r="C222" s="14"/>
      <c r="D222" s="1"/>
      <c r="E222" s="37"/>
      <c r="Q222" s="13" t="str">
        <f t="shared" si="30"/>
        <v/>
      </c>
      <c r="T222" s="36"/>
      <c r="U222" s="36"/>
      <c r="V222" s="36"/>
      <c r="W222" s="36"/>
      <c r="BC222" s="215"/>
      <c r="BD222" s="1"/>
      <c r="BE222" s="37"/>
    </row>
    <row r="223" spans="3:72" ht="32.1" customHeight="1" x14ac:dyDescent="0.25">
      <c r="C223" s="14"/>
      <c r="D223" s="1" t="s">
        <v>160</v>
      </c>
      <c r="E223" s="228" t="s">
        <v>221</v>
      </c>
      <c r="F223" s="229"/>
      <c r="G223" s="229"/>
      <c r="H223" s="229"/>
      <c r="I223" s="229"/>
      <c r="J223" s="229"/>
      <c r="K223" s="229"/>
      <c r="L223" s="229"/>
      <c r="M223" s="229"/>
      <c r="Q223" s="13" t="str">
        <f t="shared" si="30"/>
        <v/>
      </c>
      <c r="T223" s="36"/>
      <c r="U223" s="36"/>
      <c r="V223" s="36"/>
      <c r="W223" s="36"/>
      <c r="BC223" s="215"/>
      <c r="BD223" s="1" t="s">
        <v>160</v>
      </c>
      <c r="BE223" s="228" t="s">
        <v>221</v>
      </c>
      <c r="BF223" s="229"/>
      <c r="BG223" s="229"/>
      <c r="BH223" s="229"/>
      <c r="BI223" s="229"/>
      <c r="BJ223" s="229"/>
      <c r="BK223" s="229"/>
      <c r="BL223" s="229"/>
      <c r="BM223" s="229"/>
    </row>
    <row r="224" spans="3:72" ht="18" customHeight="1" x14ac:dyDescent="0.25">
      <c r="C224" s="14"/>
      <c r="D224" s="1"/>
      <c r="E224" s="38" t="s">
        <v>4</v>
      </c>
      <c r="F224" s="251"/>
      <c r="G224" s="251"/>
      <c r="H224" s="251"/>
      <c r="I224" s="38" t="s">
        <v>92</v>
      </c>
      <c r="O224" s="11" t="str">
        <f>IF(F224="","",IF(COUNTIF($T$224:$T$225,F224)&gt;0,1/COUNTIF($F$224:$F$225,F224),0))</f>
        <v/>
      </c>
      <c r="P224" s="12" t="s">
        <v>156</v>
      </c>
      <c r="Q224" s="13">
        <f t="shared" si="30"/>
        <v>1</v>
      </c>
      <c r="T224" s="54" t="str">
        <f>IF(BT224="","",BT224)</f>
        <v>neutraler Erträge</v>
      </c>
      <c r="U224" s="36"/>
      <c r="V224" s="36"/>
      <c r="W224" s="36"/>
      <c r="AB224" s="25">
        <f>F224</f>
        <v>0</v>
      </c>
      <c r="BC224" s="215"/>
      <c r="BD224" s="1"/>
      <c r="BE224" s="217" t="s">
        <v>4</v>
      </c>
      <c r="BF224" s="226" t="s">
        <v>91</v>
      </c>
      <c r="BG224" s="226"/>
      <c r="BH224" s="226"/>
      <c r="BI224" s="217" t="s">
        <v>92</v>
      </c>
      <c r="BO224" s="22">
        <v>1</v>
      </c>
      <c r="BP224" s="12" t="s">
        <v>156</v>
      </c>
      <c r="BQ224" s="13">
        <v>1</v>
      </c>
      <c r="BT224" s="19" t="str">
        <f>BF224</f>
        <v>neutraler Erträge</v>
      </c>
    </row>
    <row r="225" spans="3:72" ht="18" customHeight="1" x14ac:dyDescent="0.25">
      <c r="C225" s="14"/>
      <c r="D225" s="1"/>
      <c r="E225" s="38" t="s">
        <v>4</v>
      </c>
      <c r="F225" s="252"/>
      <c r="G225" s="252"/>
      <c r="H225" s="252"/>
      <c r="I225" s="38" t="s">
        <v>8</v>
      </c>
      <c r="O225" s="11" t="str">
        <f>IF(F225="","",IF(COUNTIF($T$224:$T$225,F225)&gt;0,1/COUNTIF($F$224:$F$225,F225),0))</f>
        <v/>
      </c>
      <c r="P225" s="12" t="s">
        <v>156</v>
      </c>
      <c r="Q225" s="13">
        <f t="shared" si="30"/>
        <v>1</v>
      </c>
      <c r="T225" s="54" t="str">
        <f>IF(BT225="","",BT225)</f>
        <v>neutraler Aufwendungen</v>
      </c>
      <c r="U225" s="36"/>
      <c r="V225" s="36"/>
      <c r="W225" s="36"/>
      <c r="AB225" s="25">
        <f>F225</f>
        <v>0</v>
      </c>
      <c r="BC225" s="215"/>
      <c r="BD225" s="1"/>
      <c r="BE225" s="217" t="s">
        <v>4</v>
      </c>
      <c r="BF225" s="227" t="s">
        <v>93</v>
      </c>
      <c r="BG225" s="227"/>
      <c r="BH225" s="227"/>
      <c r="BI225" s="217" t="s">
        <v>8</v>
      </c>
      <c r="BO225" s="22">
        <v>1</v>
      </c>
      <c r="BP225" s="12" t="s">
        <v>156</v>
      </c>
      <c r="BQ225" s="13">
        <v>1</v>
      </c>
      <c r="BT225" s="19" t="str">
        <f>BF225</f>
        <v>neutraler Aufwendungen</v>
      </c>
    </row>
    <row r="226" spans="3:72" ht="18" customHeight="1" thickBot="1" x14ac:dyDescent="0.3">
      <c r="C226" s="14"/>
      <c r="D226" s="1"/>
      <c r="E226" s="39"/>
      <c r="Q226" s="13" t="str">
        <f t="shared" si="30"/>
        <v/>
      </c>
      <c r="T226" s="36"/>
      <c r="U226" s="36"/>
      <c r="V226" s="36"/>
      <c r="W226" s="36"/>
      <c r="BC226" s="215"/>
      <c r="BD226" s="1"/>
      <c r="BE226" s="39"/>
    </row>
    <row r="227" spans="3:72" ht="32.1" customHeight="1" thickBot="1" x14ac:dyDescent="0.3">
      <c r="C227" s="14" t="s">
        <v>235</v>
      </c>
      <c r="D227" s="232" t="s">
        <v>384</v>
      </c>
      <c r="E227" s="232"/>
      <c r="F227" s="232"/>
      <c r="G227" s="232"/>
      <c r="H227" s="232"/>
      <c r="I227" s="232"/>
      <c r="J227" s="232"/>
      <c r="K227" s="232"/>
      <c r="L227" s="232"/>
      <c r="M227" s="232"/>
      <c r="Q227" s="13" t="str">
        <f t="shared" ref="Q227:Q241" si="31">IF(BQ227="","",BQ227)</f>
        <v/>
      </c>
      <c r="W227" s="36"/>
      <c r="X227" s="56">
        <f>SUM(O227:O241)</f>
        <v>0</v>
      </c>
      <c r="Y227" s="57" t="s">
        <v>156</v>
      </c>
      <c r="Z227" s="58">
        <f>SUM(Q227:Q241)</f>
        <v>10</v>
      </c>
      <c r="BC227" s="215" t="s">
        <v>235</v>
      </c>
      <c r="BD227" s="232" t="s">
        <v>236</v>
      </c>
      <c r="BE227" s="232"/>
      <c r="BF227" s="232"/>
      <c r="BG227" s="232"/>
      <c r="BH227" s="232"/>
      <c r="BI227" s="232"/>
      <c r="BJ227" s="232"/>
      <c r="BK227" s="232"/>
      <c r="BL227" s="232"/>
      <c r="BM227" s="232"/>
    </row>
    <row r="228" spans="3:72" ht="18" customHeight="1" x14ac:dyDescent="0.25">
      <c r="C228" s="14"/>
      <c r="D228" s="1" t="s">
        <v>148</v>
      </c>
      <c r="E228" s="228" t="s">
        <v>220</v>
      </c>
      <c r="F228" s="229"/>
      <c r="G228" s="229"/>
      <c r="H228" s="229"/>
      <c r="I228" s="229"/>
      <c r="J228" s="229"/>
      <c r="K228" s="229"/>
      <c r="L228" s="229"/>
      <c r="M228" s="229"/>
      <c r="Q228" s="13" t="str">
        <f t="shared" si="31"/>
        <v/>
      </c>
      <c r="T228" s="36"/>
      <c r="U228" s="36"/>
      <c r="V228" s="36"/>
      <c r="W228" s="36"/>
      <c r="BC228" s="215"/>
      <c r="BD228" s="1" t="s">
        <v>151</v>
      </c>
      <c r="BE228" s="228" t="s">
        <v>220</v>
      </c>
      <c r="BF228" s="229"/>
      <c r="BG228" s="229"/>
      <c r="BH228" s="229"/>
      <c r="BI228" s="229"/>
      <c r="BJ228" s="229"/>
      <c r="BK228" s="229"/>
      <c r="BL228" s="229"/>
      <c r="BM228" s="229"/>
    </row>
    <row r="229" spans="3:72" ht="18" customHeight="1" x14ac:dyDescent="0.25">
      <c r="C229" s="14"/>
      <c r="D229" s="1"/>
      <c r="E229" s="40" t="s">
        <v>4</v>
      </c>
      <c r="F229" s="251"/>
      <c r="G229" s="251"/>
      <c r="H229" s="251"/>
      <c r="I229" s="251"/>
      <c r="J229" s="251"/>
      <c r="K229" s="251"/>
      <c r="O229" s="11" t="str">
        <f>IF(F229="","",IF(COUNTIF($T$229:$T$230,F229)&gt;0,1/COUNTIF($F$229:$F$230,F229),0))</f>
        <v/>
      </c>
      <c r="P229" s="12" t="s">
        <v>156</v>
      </c>
      <c r="Q229" s="13">
        <f t="shared" si="31"/>
        <v>1</v>
      </c>
      <c r="T229" s="54" t="str">
        <f>IF(BT229="","",BT229)</f>
        <v>die tatsächlichen Einnahmen und Ausgaben</v>
      </c>
      <c r="U229" s="36"/>
      <c r="V229" s="36"/>
      <c r="W229" s="36"/>
      <c r="AB229" s="25">
        <f>F229</f>
        <v>0</v>
      </c>
      <c r="BC229" s="215"/>
      <c r="BD229" s="1"/>
      <c r="BE229" s="40" t="s">
        <v>4</v>
      </c>
      <c r="BF229" s="226" t="s">
        <v>126</v>
      </c>
      <c r="BG229" s="226"/>
      <c r="BH229" s="226"/>
      <c r="BI229" s="226"/>
      <c r="BJ229" s="226"/>
      <c r="BK229" s="226"/>
      <c r="BO229" s="22">
        <v>1</v>
      </c>
      <c r="BP229" s="12" t="s">
        <v>156</v>
      </c>
      <c r="BQ229" s="13">
        <v>1</v>
      </c>
      <c r="BT229" s="19" t="str">
        <f>BF229</f>
        <v>die tatsächlichen Einnahmen und Ausgaben</v>
      </c>
    </row>
    <row r="230" spans="3:72" ht="18" customHeight="1" x14ac:dyDescent="0.25">
      <c r="C230" s="14"/>
      <c r="D230" s="1"/>
      <c r="E230" s="40" t="s">
        <v>4</v>
      </c>
      <c r="F230" s="252"/>
      <c r="G230" s="252"/>
      <c r="H230" s="252"/>
      <c r="I230" s="252"/>
      <c r="J230" s="252"/>
      <c r="K230" s="252"/>
      <c r="O230" s="11" t="str">
        <f>IF(F230="","",IF(COUNTIF($T$229:$T$230,F230)&gt;0,1/COUNTIF($F$229:$F$230,F230),0))</f>
        <v/>
      </c>
      <c r="P230" s="12" t="s">
        <v>156</v>
      </c>
      <c r="Q230" s="13">
        <f t="shared" si="31"/>
        <v>1</v>
      </c>
      <c r="T230" s="54" t="str">
        <f>IF(BT230="","",BT230)</f>
        <v>die Finanzierungskraft</v>
      </c>
      <c r="U230" s="36"/>
      <c r="V230" s="36"/>
      <c r="W230" s="36"/>
      <c r="AB230" s="25">
        <f>F230</f>
        <v>0</v>
      </c>
      <c r="BC230" s="215"/>
      <c r="BD230" s="1"/>
      <c r="BE230" s="40" t="s">
        <v>4</v>
      </c>
      <c r="BF230" s="227" t="s">
        <v>127</v>
      </c>
      <c r="BG230" s="227"/>
      <c r="BH230" s="227"/>
      <c r="BI230" s="227"/>
      <c r="BJ230" s="227"/>
      <c r="BK230" s="227"/>
      <c r="BO230" s="22">
        <v>1</v>
      </c>
      <c r="BP230" s="12" t="s">
        <v>156</v>
      </c>
      <c r="BQ230" s="13">
        <v>1</v>
      </c>
      <c r="BT230" s="19" t="str">
        <f>BF230</f>
        <v>die Finanzierungskraft</v>
      </c>
    </row>
    <row r="231" spans="3:72" ht="18" customHeight="1" x14ac:dyDescent="0.25">
      <c r="C231" s="14"/>
      <c r="D231" s="1"/>
      <c r="E231" s="39"/>
      <c r="Q231" s="13" t="str">
        <f t="shared" si="31"/>
        <v/>
      </c>
      <c r="T231" s="36"/>
      <c r="U231" s="36"/>
      <c r="V231" s="36"/>
      <c r="W231" s="36"/>
      <c r="BC231" s="215"/>
      <c r="BD231" s="1"/>
      <c r="BE231" s="39"/>
    </row>
    <row r="232" spans="3:72" ht="18" customHeight="1" x14ac:dyDescent="0.25">
      <c r="C232" s="14"/>
      <c r="D232" s="1" t="s">
        <v>151</v>
      </c>
      <c r="E232" s="228" t="s">
        <v>237</v>
      </c>
      <c r="F232" s="229"/>
      <c r="G232" s="229"/>
      <c r="H232" s="229"/>
      <c r="I232" s="229"/>
      <c r="J232" s="229"/>
      <c r="K232" s="229"/>
      <c r="L232" s="229"/>
      <c r="M232" s="229"/>
      <c r="Q232" s="13" t="str">
        <f t="shared" si="31"/>
        <v/>
      </c>
      <c r="T232" s="36"/>
      <c r="U232" s="36"/>
      <c r="V232" s="36"/>
      <c r="W232" s="36"/>
      <c r="BC232" s="215"/>
      <c r="BD232" s="1" t="s">
        <v>148</v>
      </c>
      <c r="BE232" s="228" t="s">
        <v>237</v>
      </c>
      <c r="BF232" s="229"/>
      <c r="BG232" s="229"/>
      <c r="BH232" s="229"/>
      <c r="BI232" s="229"/>
      <c r="BJ232" s="229"/>
      <c r="BK232" s="229"/>
      <c r="BL232" s="229"/>
      <c r="BM232" s="229"/>
    </row>
    <row r="233" spans="3:72" ht="18" customHeight="1" x14ac:dyDescent="0.25">
      <c r="C233" s="14"/>
      <c r="D233" s="1"/>
      <c r="E233" s="38" t="s">
        <v>4</v>
      </c>
      <c r="F233" s="251"/>
      <c r="G233" s="251"/>
      <c r="H233" s="251"/>
      <c r="I233" s="251"/>
      <c r="J233" s="251"/>
      <c r="K233" s="251"/>
      <c r="O233" s="11" t="str">
        <f t="shared" ref="O233:O240" si="32">IF(F233="","",IF(COUNTIF($T$233:$T$240,F233)&gt;0,1/COUNTIF($F$233:$F$240,F233),0))</f>
        <v/>
      </c>
      <c r="P233" s="12" t="s">
        <v>156</v>
      </c>
      <c r="Q233" s="13">
        <f t="shared" si="31"/>
        <v>1</v>
      </c>
      <c r="T233" s="54" t="str">
        <f t="shared" ref="T233:T240" si="33">IF(BT233="","",BT233)</f>
        <v>Einnahmen</v>
      </c>
      <c r="U233" s="36"/>
      <c r="V233" s="36"/>
      <c r="W233" s="36"/>
      <c r="AB233" s="25">
        <f>F233</f>
        <v>0</v>
      </c>
      <c r="BC233" s="215"/>
      <c r="BD233" s="1"/>
      <c r="BE233" s="217" t="s">
        <v>4</v>
      </c>
      <c r="BF233" s="226" t="s">
        <v>34</v>
      </c>
      <c r="BG233" s="226"/>
      <c r="BH233" s="226"/>
      <c r="BI233" s="226"/>
      <c r="BJ233" s="226"/>
      <c r="BK233" s="226"/>
      <c r="BO233" s="22">
        <v>1</v>
      </c>
      <c r="BP233" s="12" t="s">
        <v>156</v>
      </c>
      <c r="BQ233" s="13">
        <v>1</v>
      </c>
      <c r="BT233" s="19" t="str">
        <f t="shared" ref="BT233:BT240" si="34">BF233</f>
        <v>Einnahmen</v>
      </c>
    </row>
    <row r="234" spans="3:72" ht="18" customHeight="1" x14ac:dyDescent="0.25">
      <c r="C234" s="14"/>
      <c r="D234" s="1"/>
      <c r="E234" s="38" t="s">
        <v>4</v>
      </c>
      <c r="F234" s="252"/>
      <c r="G234" s="252"/>
      <c r="H234" s="252"/>
      <c r="I234" s="252"/>
      <c r="J234" s="252"/>
      <c r="K234" s="252"/>
      <c r="O234" s="11" t="str">
        <f t="shared" si="32"/>
        <v/>
      </c>
      <c r="P234" s="12" t="s">
        <v>156</v>
      </c>
      <c r="Q234" s="13">
        <f t="shared" si="31"/>
        <v>1</v>
      </c>
      <c r="T234" s="54" t="str">
        <f t="shared" si="33"/>
        <v>Ausgaben</v>
      </c>
      <c r="U234" s="36"/>
      <c r="V234" s="36"/>
      <c r="W234" s="36"/>
      <c r="AB234" s="25">
        <f>F234</f>
        <v>0</v>
      </c>
      <c r="BC234" s="215"/>
      <c r="BD234" s="1"/>
      <c r="BE234" s="217" t="s">
        <v>4</v>
      </c>
      <c r="BF234" s="227" t="s">
        <v>36</v>
      </c>
      <c r="BG234" s="227"/>
      <c r="BH234" s="227"/>
      <c r="BI234" s="227"/>
      <c r="BJ234" s="227"/>
      <c r="BK234" s="227"/>
      <c r="BO234" s="22">
        <v>1</v>
      </c>
      <c r="BP234" s="12" t="s">
        <v>156</v>
      </c>
      <c r="BQ234" s="13">
        <v>1</v>
      </c>
      <c r="BT234" s="19" t="str">
        <f t="shared" si="34"/>
        <v>Ausgaben</v>
      </c>
    </row>
    <row r="235" spans="3:72" ht="18" customHeight="1" x14ac:dyDescent="0.25">
      <c r="C235" s="14"/>
      <c r="D235" s="1"/>
      <c r="E235" s="38" t="s">
        <v>4</v>
      </c>
      <c r="F235" s="252"/>
      <c r="G235" s="252"/>
      <c r="H235" s="252"/>
      <c r="I235" s="252"/>
      <c r="J235" s="252"/>
      <c r="K235" s="252"/>
      <c r="O235" s="11" t="str">
        <f t="shared" si="32"/>
        <v/>
      </c>
      <c r="P235" s="12" t="s">
        <v>156</v>
      </c>
      <c r="Q235" s="13">
        <f t="shared" si="31"/>
        <v>1</v>
      </c>
      <c r="T235" s="54" t="str">
        <f t="shared" si="33"/>
        <v>Deinvestitionen (Anlagenverkäufe)</v>
      </c>
      <c r="U235" s="36"/>
      <c r="V235" s="36"/>
      <c r="W235" s="36"/>
      <c r="AB235" s="25">
        <f>F235</f>
        <v>0</v>
      </c>
      <c r="BC235" s="215"/>
      <c r="BD235" s="1"/>
      <c r="BE235" s="217" t="s">
        <v>4</v>
      </c>
      <c r="BF235" s="227" t="s">
        <v>124</v>
      </c>
      <c r="BG235" s="227"/>
      <c r="BH235" s="227"/>
      <c r="BI235" s="227"/>
      <c r="BJ235" s="227"/>
      <c r="BK235" s="227"/>
      <c r="BO235" s="22">
        <v>1</v>
      </c>
      <c r="BP235" s="12" t="s">
        <v>156</v>
      </c>
      <c r="BQ235" s="13">
        <v>1</v>
      </c>
      <c r="BT235" s="19" t="str">
        <f t="shared" si="34"/>
        <v>Deinvestitionen (Anlagenverkäufe)</v>
      </c>
    </row>
    <row r="236" spans="3:72" ht="18" customHeight="1" x14ac:dyDescent="0.25">
      <c r="C236" s="14"/>
      <c r="D236" s="1"/>
      <c r="E236" s="38" t="s">
        <v>4</v>
      </c>
      <c r="F236" s="252"/>
      <c r="G236" s="252"/>
      <c r="H236" s="252"/>
      <c r="I236" s="252"/>
      <c r="J236" s="252"/>
      <c r="K236" s="252"/>
      <c r="O236" s="11" t="str">
        <f t="shared" si="32"/>
        <v/>
      </c>
      <c r="P236" s="12" t="s">
        <v>156</v>
      </c>
      <c r="Q236" s="13">
        <f t="shared" si="31"/>
        <v>1</v>
      </c>
      <c r="T236" s="54" t="str">
        <f t="shared" si="33"/>
        <v>Investitionen</v>
      </c>
      <c r="U236" s="36"/>
      <c r="V236" s="36"/>
      <c r="W236" s="36"/>
      <c r="AB236" s="25">
        <f>F236</f>
        <v>0</v>
      </c>
      <c r="BC236" s="215"/>
      <c r="BD236" s="1"/>
      <c r="BE236" s="217" t="s">
        <v>4</v>
      </c>
      <c r="BF236" s="227" t="s">
        <v>78</v>
      </c>
      <c r="BG236" s="227"/>
      <c r="BH236" s="227"/>
      <c r="BI236" s="227"/>
      <c r="BJ236" s="227"/>
      <c r="BK236" s="227"/>
      <c r="BO236" s="22">
        <v>1</v>
      </c>
      <c r="BP236" s="12" t="s">
        <v>156</v>
      </c>
      <c r="BQ236" s="13">
        <v>1</v>
      </c>
      <c r="BT236" s="19" t="str">
        <f t="shared" si="34"/>
        <v>Investitionen</v>
      </c>
    </row>
    <row r="237" spans="3:72" ht="18" customHeight="1" x14ac:dyDescent="0.25">
      <c r="C237" s="14"/>
      <c r="D237" s="1"/>
      <c r="E237" s="38" t="s">
        <v>4</v>
      </c>
      <c r="F237" s="252"/>
      <c r="G237" s="252"/>
      <c r="H237" s="252"/>
      <c r="I237" s="252"/>
      <c r="J237" s="252"/>
      <c r="K237" s="252"/>
      <c r="O237" s="11" t="str">
        <f t="shared" si="32"/>
        <v/>
      </c>
      <c r="P237" s="12" t="s">
        <v>156</v>
      </c>
      <c r="Q237" s="13">
        <f t="shared" si="31"/>
        <v>1</v>
      </c>
      <c r="T237" s="54" t="str">
        <f t="shared" si="33"/>
        <v>Kreditaufnahmen</v>
      </c>
      <c r="U237" s="36"/>
      <c r="V237" s="36"/>
      <c r="W237" s="36"/>
      <c r="AB237" s="25">
        <f>F237</f>
        <v>0</v>
      </c>
      <c r="BC237" s="215"/>
      <c r="BD237" s="1"/>
      <c r="BE237" s="217" t="s">
        <v>4</v>
      </c>
      <c r="BF237" s="227" t="s">
        <v>125</v>
      </c>
      <c r="BG237" s="227"/>
      <c r="BH237" s="227"/>
      <c r="BI237" s="227"/>
      <c r="BJ237" s="227"/>
      <c r="BK237" s="227"/>
      <c r="BO237" s="22">
        <v>1</v>
      </c>
      <c r="BP237" s="12" t="s">
        <v>156</v>
      </c>
      <c r="BQ237" s="13">
        <v>1</v>
      </c>
      <c r="BT237" s="19" t="str">
        <f t="shared" si="34"/>
        <v>Kreditaufnahmen</v>
      </c>
    </row>
    <row r="238" spans="3:72" ht="18" customHeight="1" x14ac:dyDescent="0.25">
      <c r="C238" s="14"/>
      <c r="D238" s="1"/>
      <c r="E238" s="38" t="s">
        <v>4</v>
      </c>
      <c r="F238" s="252"/>
      <c r="G238" s="252"/>
      <c r="H238" s="252"/>
      <c r="I238" s="252"/>
      <c r="J238" s="252"/>
      <c r="K238" s="252"/>
      <c r="O238" s="11" t="str">
        <f t="shared" si="32"/>
        <v/>
      </c>
      <c r="P238" s="12" t="s">
        <v>156</v>
      </c>
      <c r="Q238" s="13">
        <f t="shared" si="31"/>
        <v>1</v>
      </c>
      <c r="T238" s="54" t="str">
        <f t="shared" si="33"/>
        <v>Kreditrückzahlungen</v>
      </c>
      <c r="U238" s="36"/>
      <c r="V238" s="36"/>
      <c r="W238" s="36"/>
      <c r="AB238" s="25">
        <f>F238</f>
        <v>0</v>
      </c>
      <c r="BC238" s="215"/>
      <c r="BD238" s="1"/>
      <c r="BE238" s="217" t="s">
        <v>4</v>
      </c>
      <c r="BF238" s="227" t="s">
        <v>116</v>
      </c>
      <c r="BG238" s="227"/>
      <c r="BH238" s="227"/>
      <c r="BI238" s="227"/>
      <c r="BJ238" s="227"/>
      <c r="BK238" s="227"/>
      <c r="BO238" s="22">
        <v>1</v>
      </c>
      <c r="BP238" s="12" t="s">
        <v>156</v>
      </c>
      <c r="BQ238" s="13">
        <v>1</v>
      </c>
      <c r="BT238" s="19" t="str">
        <f t="shared" si="34"/>
        <v>Kreditrückzahlungen</v>
      </c>
    </row>
    <row r="239" spans="3:72" ht="18" customHeight="1" x14ac:dyDescent="0.25">
      <c r="C239" s="14"/>
      <c r="D239" s="1"/>
      <c r="E239" s="38" t="s">
        <v>4</v>
      </c>
      <c r="F239" s="252"/>
      <c r="G239" s="252"/>
      <c r="H239" s="252"/>
      <c r="I239" s="252"/>
      <c r="J239" s="252"/>
      <c r="K239" s="252"/>
      <c r="O239" s="11" t="str">
        <f t="shared" si="32"/>
        <v/>
      </c>
      <c r="P239" s="12" t="s">
        <v>156</v>
      </c>
      <c r="Q239" s="13">
        <f t="shared" si="31"/>
        <v>1</v>
      </c>
      <c r="T239" s="54" t="str">
        <f t="shared" si="33"/>
        <v>(Privat)Einlagen</v>
      </c>
      <c r="U239" s="36"/>
      <c r="V239" s="36"/>
      <c r="W239" s="36"/>
      <c r="AB239" s="25">
        <f>F239</f>
        <v>0</v>
      </c>
      <c r="BC239" s="215"/>
      <c r="BD239" s="1"/>
      <c r="BE239" s="217" t="s">
        <v>4</v>
      </c>
      <c r="BF239" s="227" t="s">
        <v>117</v>
      </c>
      <c r="BG239" s="227"/>
      <c r="BH239" s="227"/>
      <c r="BI239" s="227"/>
      <c r="BJ239" s="227"/>
      <c r="BK239" s="227"/>
      <c r="BO239" s="22">
        <v>1</v>
      </c>
      <c r="BP239" s="12" t="s">
        <v>156</v>
      </c>
      <c r="BQ239" s="13">
        <v>1</v>
      </c>
      <c r="BT239" s="19" t="str">
        <f t="shared" si="34"/>
        <v>(Privat)Einlagen</v>
      </c>
    </row>
    <row r="240" spans="3:72" ht="18" customHeight="1" x14ac:dyDescent="0.25">
      <c r="C240" s="14"/>
      <c r="D240" s="1"/>
      <c r="E240" s="38" t="s">
        <v>4</v>
      </c>
      <c r="F240" s="252"/>
      <c r="G240" s="252"/>
      <c r="H240" s="252"/>
      <c r="I240" s="252"/>
      <c r="J240" s="252"/>
      <c r="K240" s="252"/>
      <c r="O240" s="11" t="str">
        <f t="shared" si="32"/>
        <v/>
      </c>
      <c r="P240" s="12" t="s">
        <v>156</v>
      </c>
      <c r="Q240" s="13">
        <f t="shared" si="31"/>
        <v>1</v>
      </c>
      <c r="T240" s="54" t="str">
        <f t="shared" si="33"/>
        <v>(Privat)Entnahmen</v>
      </c>
      <c r="U240" s="36"/>
      <c r="V240" s="36"/>
      <c r="W240" s="36"/>
      <c r="AB240" s="25">
        <f>F240</f>
        <v>0</v>
      </c>
      <c r="BC240" s="215"/>
      <c r="BD240" s="1"/>
      <c r="BE240" s="217" t="s">
        <v>4</v>
      </c>
      <c r="BF240" s="227" t="s">
        <v>118</v>
      </c>
      <c r="BG240" s="227"/>
      <c r="BH240" s="227"/>
      <c r="BI240" s="227"/>
      <c r="BJ240" s="227"/>
      <c r="BK240" s="227"/>
      <c r="BO240" s="22">
        <v>1</v>
      </c>
      <c r="BP240" s="12" t="s">
        <v>156</v>
      </c>
      <c r="BQ240" s="13">
        <v>1</v>
      </c>
      <c r="BT240" s="19" t="str">
        <f t="shared" si="34"/>
        <v>(Privat)Entnahmen</v>
      </c>
    </row>
    <row r="241" spans="3:72" ht="18" customHeight="1" thickBot="1" x14ac:dyDescent="0.3">
      <c r="C241" s="14"/>
      <c r="D241" s="1"/>
      <c r="E241" s="37"/>
      <c r="Q241" s="13" t="str">
        <f t="shared" si="31"/>
        <v/>
      </c>
      <c r="T241" s="36"/>
      <c r="U241" s="36"/>
      <c r="V241" s="36"/>
      <c r="W241" s="36"/>
      <c r="BC241" s="215"/>
      <c r="BD241" s="1"/>
      <c r="BE241" s="37"/>
    </row>
    <row r="242" spans="3:72" ht="32.1" customHeight="1" thickBot="1" x14ac:dyDescent="0.3">
      <c r="C242" s="14" t="s">
        <v>238</v>
      </c>
      <c r="D242" s="232" t="s">
        <v>385</v>
      </c>
      <c r="E242" s="232"/>
      <c r="F242" s="232"/>
      <c r="G242" s="232"/>
      <c r="H242" s="232"/>
      <c r="I242" s="232"/>
      <c r="J242" s="232"/>
      <c r="K242" s="232"/>
      <c r="L242" s="232"/>
      <c r="M242" s="232"/>
      <c r="Q242" s="13" t="str">
        <f t="shared" ref="Q242:Q243" si="35">IF(BQ242="","",BQ242)</f>
        <v/>
      </c>
      <c r="W242" s="36"/>
      <c r="X242" s="56">
        <f>SUM(O242:O257)</f>
        <v>0</v>
      </c>
      <c r="Y242" s="57" t="s">
        <v>156</v>
      </c>
      <c r="Z242" s="58">
        <f>SUM(Q242:Q257)</f>
        <v>11</v>
      </c>
      <c r="BC242" s="215" t="s">
        <v>231</v>
      </c>
      <c r="BD242" s="232" t="s">
        <v>232</v>
      </c>
      <c r="BE242" s="232"/>
      <c r="BF242" s="232"/>
      <c r="BG242" s="232"/>
      <c r="BH242" s="232"/>
      <c r="BI242" s="232"/>
      <c r="BJ242" s="232"/>
      <c r="BK242" s="232"/>
      <c r="BL242" s="232"/>
      <c r="BM242" s="232"/>
    </row>
    <row r="243" spans="3:72" ht="18" customHeight="1" x14ac:dyDescent="0.25">
      <c r="C243" s="14"/>
      <c r="D243" s="1" t="s">
        <v>148</v>
      </c>
      <c r="E243" s="228" t="s">
        <v>233</v>
      </c>
      <c r="F243" s="229"/>
      <c r="G243" s="229"/>
      <c r="H243" s="229"/>
      <c r="I243" s="229"/>
      <c r="J243" s="229"/>
      <c r="K243" s="229"/>
      <c r="L243" s="229"/>
      <c r="M243" s="229"/>
      <c r="Q243" s="13" t="str">
        <f t="shared" si="35"/>
        <v/>
      </c>
      <c r="T243" s="36"/>
      <c r="U243" s="36"/>
      <c r="V243" s="36"/>
      <c r="W243" s="36"/>
      <c r="BC243" s="215"/>
      <c r="BD243" s="1" t="s">
        <v>148</v>
      </c>
      <c r="BE243" s="228" t="s">
        <v>233</v>
      </c>
      <c r="BF243" s="229"/>
      <c r="BG243" s="229"/>
      <c r="BH243" s="229"/>
      <c r="BI243" s="229"/>
      <c r="BJ243" s="229"/>
      <c r="BK243" s="229"/>
      <c r="BL243" s="229"/>
      <c r="BM243" s="229"/>
    </row>
    <row r="244" spans="3:72" ht="18" customHeight="1" x14ac:dyDescent="0.25">
      <c r="C244" s="14"/>
      <c r="D244" s="1"/>
      <c r="E244" s="38" t="s">
        <v>4</v>
      </c>
      <c r="F244" s="251"/>
      <c r="G244" s="251"/>
      <c r="H244" s="251"/>
      <c r="I244" s="251"/>
      <c r="J244" s="251"/>
      <c r="K244" s="251"/>
      <c r="O244" s="11" t="str">
        <f t="shared" ref="O244:O251" si="36">IF(F244="","",IF(COUNTIF($T$244:$T$251,F244)&gt;0,1/COUNTIF($F$244:$F$251,F244),0))</f>
        <v/>
      </c>
      <c r="P244" s="12" t="s">
        <v>156</v>
      </c>
      <c r="Q244" s="13">
        <f t="shared" ref="Q244:Q257" si="37">IF(BQ244="","",BQ244)</f>
        <v>1</v>
      </c>
      <c r="T244" s="54" t="str">
        <f t="shared" ref="T244:T251" si="38">IF(BT244="","",BT244)</f>
        <v>Gewinn (Einkünfte aus Land- und Forstwirtschaft</v>
      </c>
      <c r="U244" s="36"/>
      <c r="V244" s="36"/>
      <c r="W244" s="36"/>
      <c r="AB244" s="25">
        <f>F244</f>
        <v>0</v>
      </c>
      <c r="BC244" s="215"/>
      <c r="BD244" s="1"/>
      <c r="BE244" s="217" t="s">
        <v>4</v>
      </c>
      <c r="BF244" s="226" t="s">
        <v>101</v>
      </c>
      <c r="BG244" s="226"/>
      <c r="BH244" s="226"/>
      <c r="BI244" s="226"/>
      <c r="BJ244" s="226"/>
      <c r="BK244" s="226"/>
      <c r="BO244" s="22">
        <v>1</v>
      </c>
      <c r="BP244" s="12" t="s">
        <v>156</v>
      </c>
      <c r="BQ244" s="13">
        <v>1</v>
      </c>
      <c r="BT244" s="19" t="str">
        <f t="shared" ref="BT244:BT251" si="39">BF244</f>
        <v>Gewinn (Einkünfte aus Land- und Forstwirtschaft</v>
      </c>
    </row>
    <row r="245" spans="3:72" ht="18" customHeight="1" x14ac:dyDescent="0.25">
      <c r="C245" s="14"/>
      <c r="D245" s="1"/>
      <c r="E245" s="38" t="s">
        <v>4</v>
      </c>
      <c r="F245" s="252"/>
      <c r="G245" s="252"/>
      <c r="H245" s="252"/>
      <c r="I245" s="252"/>
      <c r="J245" s="252"/>
      <c r="K245" s="252"/>
      <c r="O245" s="11" t="str">
        <f t="shared" si="36"/>
        <v/>
      </c>
      <c r="P245" s="12" t="s">
        <v>156</v>
      </c>
      <c r="Q245" s="13">
        <f t="shared" si="37"/>
        <v>1</v>
      </c>
      <c r="T245" s="54" t="str">
        <f t="shared" si="38"/>
        <v>Mehr- und Minderwerte</v>
      </c>
      <c r="U245" s="36"/>
      <c r="V245" s="36"/>
      <c r="W245" s="36"/>
      <c r="AB245" s="25">
        <f>F245</f>
        <v>0</v>
      </c>
      <c r="BC245" s="215"/>
      <c r="BD245" s="1"/>
      <c r="BE245" s="217" t="s">
        <v>4</v>
      </c>
      <c r="BF245" s="227" t="s">
        <v>113</v>
      </c>
      <c r="BG245" s="227"/>
      <c r="BH245" s="227"/>
      <c r="BI245" s="227"/>
      <c r="BJ245" s="227"/>
      <c r="BK245" s="227"/>
      <c r="BO245" s="22">
        <v>1</v>
      </c>
      <c r="BP245" s="12" t="s">
        <v>156</v>
      </c>
      <c r="BQ245" s="13">
        <v>1</v>
      </c>
      <c r="BT245" s="19" t="str">
        <f t="shared" si="39"/>
        <v>Mehr- und Minderwerte</v>
      </c>
    </row>
    <row r="246" spans="3:72" ht="18" customHeight="1" x14ac:dyDescent="0.25">
      <c r="C246" s="14"/>
      <c r="D246" s="1"/>
      <c r="E246" s="38" t="s">
        <v>4</v>
      </c>
      <c r="F246" s="252"/>
      <c r="G246" s="252"/>
      <c r="H246" s="252"/>
      <c r="I246" s="252"/>
      <c r="J246" s="252"/>
      <c r="K246" s="252"/>
      <c r="O246" s="11" t="str">
        <f t="shared" si="36"/>
        <v/>
      </c>
      <c r="P246" s="12" t="s">
        <v>156</v>
      </c>
      <c r="Q246" s="13">
        <f t="shared" si="37"/>
        <v>1</v>
      </c>
      <c r="T246" s="54" t="str">
        <f t="shared" si="38"/>
        <v>Naturallieferungen</v>
      </c>
      <c r="U246" s="36"/>
      <c r="V246" s="36"/>
      <c r="W246" s="36"/>
      <c r="AB246" s="25">
        <f>F246</f>
        <v>0</v>
      </c>
      <c r="BC246" s="215"/>
      <c r="BD246" s="1"/>
      <c r="BE246" s="217" t="s">
        <v>4</v>
      </c>
      <c r="BF246" s="227" t="s">
        <v>114</v>
      </c>
      <c r="BG246" s="227"/>
      <c r="BH246" s="227"/>
      <c r="BI246" s="227"/>
      <c r="BJ246" s="227"/>
      <c r="BK246" s="227"/>
      <c r="BO246" s="22">
        <v>1</v>
      </c>
      <c r="BP246" s="12" t="s">
        <v>156</v>
      </c>
      <c r="BQ246" s="13">
        <v>1</v>
      </c>
      <c r="BT246" s="19" t="str">
        <f t="shared" si="39"/>
        <v>Naturallieferungen</v>
      </c>
    </row>
    <row r="247" spans="3:72" ht="18" customHeight="1" x14ac:dyDescent="0.25">
      <c r="C247" s="14"/>
      <c r="D247" s="1"/>
      <c r="E247" s="38" t="s">
        <v>4</v>
      </c>
      <c r="F247" s="252"/>
      <c r="G247" s="252"/>
      <c r="H247" s="252"/>
      <c r="I247" s="252"/>
      <c r="J247" s="252"/>
      <c r="K247" s="252"/>
      <c r="O247" s="11" t="str">
        <f t="shared" si="36"/>
        <v/>
      </c>
      <c r="P247" s="12" t="s">
        <v>156</v>
      </c>
      <c r="Q247" s="13">
        <f t="shared" si="37"/>
        <v>1</v>
      </c>
      <c r="T247" s="54" t="str">
        <f t="shared" si="38"/>
        <v>Abschreibungen</v>
      </c>
      <c r="U247" s="36"/>
      <c r="V247" s="36"/>
      <c r="W247" s="36"/>
      <c r="AB247" s="25">
        <f>F247</f>
        <v>0</v>
      </c>
      <c r="BC247" s="215"/>
      <c r="BD247" s="1"/>
      <c r="BE247" s="217" t="s">
        <v>4</v>
      </c>
      <c r="BF247" s="227" t="s">
        <v>115</v>
      </c>
      <c r="BG247" s="227"/>
      <c r="BH247" s="227"/>
      <c r="BI247" s="227"/>
      <c r="BJ247" s="227"/>
      <c r="BK247" s="227"/>
      <c r="BO247" s="22">
        <v>1</v>
      </c>
      <c r="BP247" s="12" t="s">
        <v>156</v>
      </c>
      <c r="BQ247" s="13">
        <v>1</v>
      </c>
      <c r="BT247" s="19" t="str">
        <f t="shared" si="39"/>
        <v>Abschreibungen</v>
      </c>
    </row>
    <row r="248" spans="3:72" ht="18" customHeight="1" x14ac:dyDescent="0.25">
      <c r="C248" s="14"/>
      <c r="D248" s="1"/>
      <c r="E248" s="38" t="s">
        <v>4</v>
      </c>
      <c r="F248" s="252"/>
      <c r="G248" s="252"/>
      <c r="H248" s="252"/>
      <c r="I248" s="252"/>
      <c r="J248" s="252"/>
      <c r="K248" s="252"/>
      <c r="O248" s="11" t="str">
        <f t="shared" si="36"/>
        <v/>
      </c>
      <c r="P248" s="12" t="s">
        <v>156</v>
      </c>
      <c r="Q248" s="13">
        <f t="shared" si="37"/>
        <v>1</v>
      </c>
      <c r="T248" s="54" t="str">
        <f t="shared" si="38"/>
        <v>Investitionen</v>
      </c>
      <c r="U248" s="36"/>
      <c r="V248" s="36"/>
      <c r="W248" s="36"/>
      <c r="AB248" s="25">
        <f>F248</f>
        <v>0</v>
      </c>
      <c r="BC248" s="215"/>
      <c r="BD248" s="1"/>
      <c r="BE248" s="217" t="s">
        <v>4</v>
      </c>
      <c r="BF248" s="227" t="s">
        <v>78</v>
      </c>
      <c r="BG248" s="227"/>
      <c r="BH248" s="227"/>
      <c r="BI248" s="227"/>
      <c r="BJ248" s="227"/>
      <c r="BK248" s="227"/>
      <c r="BO248" s="22">
        <v>1</v>
      </c>
      <c r="BP248" s="12" t="s">
        <v>156</v>
      </c>
      <c r="BQ248" s="13">
        <v>1</v>
      </c>
      <c r="BT248" s="19" t="str">
        <f t="shared" si="39"/>
        <v>Investitionen</v>
      </c>
    </row>
    <row r="249" spans="3:72" ht="18" customHeight="1" x14ac:dyDescent="0.25">
      <c r="C249" s="14"/>
      <c r="D249" s="1"/>
      <c r="E249" s="38" t="s">
        <v>4</v>
      </c>
      <c r="F249" s="252"/>
      <c r="G249" s="252"/>
      <c r="H249" s="252"/>
      <c r="I249" s="252"/>
      <c r="J249" s="252"/>
      <c r="K249" s="252"/>
      <c r="O249" s="11" t="str">
        <f t="shared" si="36"/>
        <v/>
      </c>
      <c r="P249" s="12" t="s">
        <v>156</v>
      </c>
      <c r="Q249" s="13">
        <f t="shared" si="37"/>
        <v>1</v>
      </c>
      <c r="T249" s="54" t="str">
        <f t="shared" si="38"/>
        <v>Kreditrückzahlungen</v>
      </c>
      <c r="U249" s="36"/>
      <c r="V249" s="36"/>
      <c r="W249" s="36"/>
      <c r="AB249" s="25">
        <f>F249</f>
        <v>0</v>
      </c>
      <c r="BC249" s="215"/>
      <c r="BD249" s="1"/>
      <c r="BE249" s="217" t="s">
        <v>4</v>
      </c>
      <c r="BF249" s="227" t="s">
        <v>116</v>
      </c>
      <c r="BG249" s="227"/>
      <c r="BH249" s="227"/>
      <c r="BI249" s="227"/>
      <c r="BJ249" s="227"/>
      <c r="BK249" s="227"/>
      <c r="BO249" s="22">
        <v>1</v>
      </c>
      <c r="BP249" s="12" t="s">
        <v>156</v>
      </c>
      <c r="BQ249" s="13">
        <v>1</v>
      </c>
      <c r="BT249" s="19" t="str">
        <f t="shared" si="39"/>
        <v>Kreditrückzahlungen</v>
      </c>
    </row>
    <row r="250" spans="3:72" ht="18" customHeight="1" x14ac:dyDescent="0.25">
      <c r="C250" s="14"/>
      <c r="D250" s="1"/>
      <c r="E250" s="38" t="s">
        <v>4</v>
      </c>
      <c r="F250" s="252"/>
      <c r="G250" s="252"/>
      <c r="H250" s="252"/>
      <c r="I250" s="252"/>
      <c r="J250" s="252"/>
      <c r="K250" s="252"/>
      <c r="O250" s="11" t="str">
        <f t="shared" si="36"/>
        <v/>
      </c>
      <c r="P250" s="12" t="s">
        <v>156</v>
      </c>
      <c r="Q250" s="13">
        <f t="shared" si="37"/>
        <v>1</v>
      </c>
      <c r="T250" s="54" t="str">
        <f t="shared" si="38"/>
        <v>(Privat)Einlagen</v>
      </c>
      <c r="U250" s="36"/>
      <c r="V250" s="36"/>
      <c r="W250" s="36"/>
      <c r="AB250" s="25">
        <f>F250</f>
        <v>0</v>
      </c>
      <c r="BC250" s="215"/>
      <c r="BD250" s="1"/>
      <c r="BE250" s="217" t="s">
        <v>4</v>
      </c>
      <c r="BF250" s="227" t="s">
        <v>117</v>
      </c>
      <c r="BG250" s="227"/>
      <c r="BH250" s="227"/>
      <c r="BI250" s="227"/>
      <c r="BJ250" s="227"/>
      <c r="BK250" s="227"/>
      <c r="BO250" s="22">
        <v>1</v>
      </c>
      <c r="BP250" s="12" t="s">
        <v>156</v>
      </c>
      <c r="BQ250" s="13">
        <v>1</v>
      </c>
      <c r="BT250" s="19" t="str">
        <f t="shared" si="39"/>
        <v>(Privat)Einlagen</v>
      </c>
    </row>
    <row r="251" spans="3:72" ht="18" customHeight="1" x14ac:dyDescent="0.25">
      <c r="C251" s="14"/>
      <c r="D251" s="1"/>
      <c r="E251" s="38" t="s">
        <v>4</v>
      </c>
      <c r="F251" s="252"/>
      <c r="G251" s="252"/>
      <c r="H251" s="252"/>
      <c r="I251" s="252"/>
      <c r="J251" s="252"/>
      <c r="K251" s="252"/>
      <c r="O251" s="11" t="str">
        <f t="shared" si="36"/>
        <v/>
      </c>
      <c r="P251" s="12" t="s">
        <v>156</v>
      </c>
      <c r="Q251" s="13">
        <f t="shared" si="37"/>
        <v>1</v>
      </c>
      <c r="T251" s="54" t="str">
        <f t="shared" si="38"/>
        <v>(Privat)Entnahmen</v>
      </c>
      <c r="U251" s="36"/>
      <c r="V251" s="36"/>
      <c r="W251" s="36"/>
      <c r="AB251" s="25">
        <f>F251</f>
        <v>0</v>
      </c>
      <c r="BC251" s="215"/>
      <c r="BD251" s="1"/>
      <c r="BE251" s="217" t="s">
        <v>4</v>
      </c>
      <c r="BF251" s="227" t="s">
        <v>118</v>
      </c>
      <c r="BG251" s="227"/>
      <c r="BH251" s="227"/>
      <c r="BI251" s="227"/>
      <c r="BJ251" s="227"/>
      <c r="BK251" s="227"/>
      <c r="BO251" s="22">
        <v>1</v>
      </c>
      <c r="BP251" s="12" t="s">
        <v>156</v>
      </c>
      <c r="BQ251" s="13">
        <v>1</v>
      </c>
      <c r="BT251" s="19" t="str">
        <f t="shared" si="39"/>
        <v>(Privat)Entnahmen</v>
      </c>
    </row>
    <row r="252" spans="3:72" ht="18" customHeight="1" x14ac:dyDescent="0.25">
      <c r="C252" s="14"/>
      <c r="D252" s="1"/>
      <c r="E252" s="37"/>
      <c r="Q252" s="13" t="str">
        <f t="shared" si="37"/>
        <v/>
      </c>
      <c r="T252" s="36"/>
      <c r="U252" s="36"/>
      <c r="V252" s="36"/>
      <c r="W252" s="36"/>
      <c r="BC252" s="215"/>
      <c r="BD252" s="1"/>
      <c r="BE252" s="37"/>
    </row>
    <row r="253" spans="3:72" ht="18" customHeight="1" x14ac:dyDescent="0.25">
      <c r="C253" s="14"/>
      <c r="D253" s="1" t="s">
        <v>151</v>
      </c>
      <c r="E253" s="228" t="s">
        <v>234</v>
      </c>
      <c r="F253" s="229"/>
      <c r="G253" s="229"/>
      <c r="H253" s="229"/>
      <c r="I253" s="229"/>
      <c r="J253" s="229"/>
      <c r="K253" s="229"/>
      <c r="L253" s="229"/>
      <c r="M253" s="229"/>
      <c r="Q253" s="13" t="str">
        <f t="shared" si="37"/>
        <v/>
      </c>
      <c r="T253" s="36"/>
      <c r="U253" s="36"/>
      <c r="V253" s="36"/>
      <c r="W253" s="36"/>
      <c r="BC253" s="215"/>
      <c r="BD253" s="1" t="s">
        <v>151</v>
      </c>
      <c r="BE253" s="228" t="s">
        <v>234</v>
      </c>
      <c r="BF253" s="229"/>
      <c r="BG253" s="229"/>
      <c r="BH253" s="229"/>
      <c r="BI253" s="229"/>
      <c r="BJ253" s="229"/>
      <c r="BK253" s="229"/>
      <c r="BL253" s="229"/>
      <c r="BM253" s="229"/>
    </row>
    <row r="254" spans="3:72" ht="18" customHeight="1" x14ac:dyDescent="0.25">
      <c r="C254" s="14"/>
      <c r="D254" s="1"/>
      <c r="E254" s="40" t="s">
        <v>4</v>
      </c>
      <c r="F254" s="251"/>
      <c r="G254" s="251"/>
      <c r="H254" s="251"/>
      <c r="I254" s="251"/>
      <c r="J254" s="251"/>
      <c r="K254" s="251"/>
      <c r="O254" s="11" t="str">
        <f>IF(F254="","",IF(COUNTIF($T$254:$T$255,F254)&gt;0,1/COUNTIF($F$254:$F$255,F254),0))</f>
        <v/>
      </c>
      <c r="P254" s="12" t="s">
        <v>156</v>
      </c>
      <c r="Q254" s="13">
        <f t="shared" si="37"/>
        <v>1</v>
      </c>
      <c r="T254" s="54" t="str">
        <f>IF(BT254="","",BT254)</f>
        <v>Geld(roh)überschuss</v>
      </c>
      <c r="U254" s="36"/>
      <c r="V254" s="36"/>
      <c r="W254" s="36"/>
      <c r="AB254" s="25">
        <f>F254</f>
        <v>0</v>
      </c>
      <c r="BC254" s="215"/>
      <c r="BD254" s="1"/>
      <c r="BE254" s="40" t="s">
        <v>4</v>
      </c>
      <c r="BF254" s="226" t="s">
        <v>119</v>
      </c>
      <c r="BG254" s="226"/>
      <c r="BH254" s="226"/>
      <c r="BI254" s="226"/>
      <c r="BJ254" s="226"/>
      <c r="BK254" s="226"/>
      <c r="BO254" s="22">
        <v>1</v>
      </c>
      <c r="BP254" s="12" t="s">
        <v>156</v>
      </c>
      <c r="BQ254" s="13">
        <v>1</v>
      </c>
      <c r="BT254" s="19" t="str">
        <f>BF254</f>
        <v>Geld(roh)überschuss</v>
      </c>
    </row>
    <row r="255" spans="3:72" ht="18" customHeight="1" x14ac:dyDescent="0.25">
      <c r="C255" s="14"/>
      <c r="D255" s="1"/>
      <c r="E255" s="40" t="s">
        <v>4</v>
      </c>
      <c r="F255" s="252"/>
      <c r="G255" s="252"/>
      <c r="H255" s="252"/>
      <c r="I255" s="252"/>
      <c r="J255" s="252"/>
      <c r="K255" s="252"/>
      <c r="O255" s="11" t="str">
        <f>IF(F255="","",IF(COUNTIF($T$254:$T$255,F255)&gt;0,1/COUNTIF($F$254:$F$255,F255),0))</f>
        <v/>
      </c>
      <c r="P255" s="12" t="s">
        <v>156</v>
      </c>
      <c r="Q255" s="13">
        <f t="shared" si="37"/>
        <v>1</v>
      </c>
      <c r="T255" s="54" t="str">
        <f>IF(BT255="","",BT255)</f>
        <v>Zahlungsfähigkeit eines Unternehmens (Liquidität)</v>
      </c>
      <c r="U255" s="36"/>
      <c r="V255" s="36"/>
      <c r="W255" s="36"/>
      <c r="AB255" s="25">
        <f>F255</f>
        <v>0</v>
      </c>
      <c r="BC255" s="215"/>
      <c r="BD255" s="1"/>
      <c r="BE255" s="40" t="s">
        <v>4</v>
      </c>
      <c r="BF255" s="227" t="s">
        <v>120</v>
      </c>
      <c r="BG255" s="227"/>
      <c r="BH255" s="227"/>
      <c r="BI255" s="227"/>
      <c r="BJ255" s="227"/>
      <c r="BK255" s="227"/>
      <c r="BO255" s="22">
        <v>1</v>
      </c>
      <c r="BP255" s="12" t="s">
        <v>156</v>
      </c>
      <c r="BQ255" s="13">
        <v>1</v>
      </c>
      <c r="BT255" s="19" t="str">
        <f>BF255</f>
        <v>Zahlungsfähigkeit eines Unternehmens (Liquidität)</v>
      </c>
    </row>
    <row r="256" spans="3:72" ht="18" customHeight="1" x14ac:dyDescent="0.25">
      <c r="C256" s="14"/>
      <c r="D256" s="1"/>
      <c r="E256" s="40" t="s">
        <v>4</v>
      </c>
      <c r="F256" s="233" t="s">
        <v>121</v>
      </c>
      <c r="G256" s="233"/>
      <c r="H256" s="51"/>
      <c r="I256" s="48" t="s">
        <v>123</v>
      </c>
      <c r="J256" s="46"/>
      <c r="O256" s="11" t="str">
        <f>IF(H256="","",SUM(IF(T256="",0,IF(T256=BT256,1,0)),IF(U256="",0,IF(U256=BU256,1,0)),IF(V256="",0,IF(V256=BV256,1,0)),IF(W256="",0,IF(W256=BX256,1,0))))</f>
        <v/>
      </c>
      <c r="P256" s="12" t="s">
        <v>156</v>
      </c>
      <c r="Q256" s="13">
        <f t="shared" si="37"/>
        <v>1</v>
      </c>
      <c r="T256" s="53">
        <f>H256</f>
        <v>0</v>
      </c>
      <c r="U256" s="36"/>
      <c r="V256" s="36"/>
      <c r="W256" s="36"/>
      <c r="AB256" s="25">
        <f>H256</f>
        <v>0</v>
      </c>
      <c r="BC256" s="215"/>
      <c r="BD256" s="1"/>
      <c r="BE256" s="40" t="s">
        <v>4</v>
      </c>
      <c r="BF256" s="233" t="s">
        <v>121</v>
      </c>
      <c r="BG256" s="233"/>
      <c r="BH256" s="221" t="s">
        <v>122</v>
      </c>
      <c r="BI256" s="216" t="s">
        <v>123</v>
      </c>
      <c r="BJ256" s="216"/>
      <c r="BO256" s="22">
        <v>1</v>
      </c>
      <c r="BP256" s="12" t="s">
        <v>156</v>
      </c>
      <c r="BQ256" s="13">
        <v>1</v>
      </c>
      <c r="BT256" s="19" t="str">
        <f>BH256</f>
        <v>positiv</v>
      </c>
    </row>
    <row r="257" spans="3:72" ht="18" customHeight="1" thickBot="1" x14ac:dyDescent="0.3">
      <c r="C257" s="14"/>
      <c r="D257" s="1"/>
      <c r="E257" s="43"/>
      <c r="F257" s="43"/>
      <c r="G257" s="43"/>
      <c r="H257" s="43"/>
      <c r="I257" s="43"/>
      <c r="J257" s="43"/>
      <c r="Q257" s="13" t="str">
        <f t="shared" si="37"/>
        <v/>
      </c>
      <c r="T257" s="36"/>
      <c r="U257" s="36"/>
      <c r="V257" s="36"/>
      <c r="W257" s="36"/>
      <c r="BC257" s="215"/>
      <c r="BD257" s="1"/>
      <c r="BE257" s="218"/>
      <c r="BF257" s="218"/>
      <c r="BG257" s="218"/>
      <c r="BH257" s="218"/>
      <c r="BI257" s="218"/>
      <c r="BJ257" s="218"/>
    </row>
    <row r="258" spans="3:72" ht="32.1" customHeight="1" thickBot="1" x14ac:dyDescent="0.3">
      <c r="C258" s="14" t="s">
        <v>241</v>
      </c>
      <c r="D258" s="232" t="s">
        <v>388</v>
      </c>
      <c r="E258" s="232"/>
      <c r="F258" s="232"/>
      <c r="G258" s="232"/>
      <c r="H258" s="232"/>
      <c r="I258" s="232"/>
      <c r="J258" s="232"/>
      <c r="K258" s="232"/>
      <c r="L258" s="232"/>
      <c r="M258" s="232"/>
      <c r="Q258" s="13" t="str">
        <f>IF(BQ258="","",BQ258)</f>
        <v/>
      </c>
      <c r="W258" s="36"/>
      <c r="X258" s="56">
        <f>SUM(O258:O266)</f>
        <v>0</v>
      </c>
      <c r="Y258" s="57" t="s">
        <v>156</v>
      </c>
      <c r="Z258" s="58">
        <f>SUM(Q258:Q266)</f>
        <v>4</v>
      </c>
      <c r="BC258" s="215" t="s">
        <v>238</v>
      </c>
      <c r="BD258" s="232" t="s">
        <v>239</v>
      </c>
      <c r="BE258" s="232"/>
      <c r="BF258" s="232"/>
      <c r="BG258" s="232"/>
      <c r="BH258" s="232"/>
      <c r="BI258" s="232"/>
      <c r="BJ258" s="232"/>
      <c r="BK258" s="232"/>
      <c r="BL258" s="232"/>
      <c r="BM258" s="232"/>
    </row>
    <row r="259" spans="3:72" ht="32.1" customHeight="1" x14ac:dyDescent="0.25">
      <c r="C259" s="14"/>
      <c r="D259" s="1" t="s">
        <v>148</v>
      </c>
      <c r="E259" s="228" t="s">
        <v>240</v>
      </c>
      <c r="F259" s="229"/>
      <c r="G259" s="229"/>
      <c r="H259" s="229"/>
      <c r="I259" s="229"/>
      <c r="J259" s="229"/>
      <c r="K259" s="229"/>
      <c r="L259" s="229"/>
      <c r="M259" s="229"/>
      <c r="Q259" s="13" t="str">
        <f>IF(BQ259="","",BQ259)</f>
        <v/>
      </c>
      <c r="T259" s="36"/>
      <c r="U259" s="36"/>
      <c r="V259" s="36"/>
      <c r="W259" s="36"/>
      <c r="BC259" s="215"/>
      <c r="BD259" s="1" t="s">
        <v>151</v>
      </c>
      <c r="BE259" s="228" t="s">
        <v>240</v>
      </c>
      <c r="BF259" s="229"/>
      <c r="BG259" s="229"/>
      <c r="BH259" s="229"/>
      <c r="BI259" s="229"/>
      <c r="BJ259" s="229"/>
      <c r="BK259" s="229"/>
      <c r="BL259" s="229"/>
      <c r="BM259" s="229"/>
    </row>
    <row r="260" spans="3:72" ht="18" customHeight="1" x14ac:dyDescent="0.25">
      <c r="C260" s="14"/>
      <c r="D260" s="1"/>
      <c r="E260" s="40" t="s">
        <v>4</v>
      </c>
      <c r="F260" s="251"/>
      <c r="G260" s="251"/>
      <c r="H260" s="251"/>
      <c r="I260" s="251"/>
      <c r="J260" s="251"/>
      <c r="K260" s="251"/>
      <c r="O260" s="11" t="str">
        <f>IF(F260="","",IF(COUNTIF($T$260:$T$261,F260)&gt;0,1/COUNTIF($F$260:$F$261,F260),0))</f>
        <v/>
      </c>
      <c r="P260" s="12" t="s">
        <v>156</v>
      </c>
      <c r="Q260" s="13">
        <f>IF(BQ260="","",BQ260)</f>
        <v>1</v>
      </c>
      <c r="T260" s="54" t="str">
        <f>IF(BT260="","",BT260)</f>
        <v>zeigt einen etwaigen Investitionsrückstand an</v>
      </c>
      <c r="U260" s="36"/>
      <c r="V260" s="36"/>
      <c r="W260" s="36"/>
      <c r="AB260" s="25">
        <f>F260</f>
        <v>0</v>
      </c>
      <c r="BC260" s="215"/>
      <c r="BD260" s="1"/>
      <c r="BE260" s="40" t="s">
        <v>4</v>
      </c>
      <c r="BF260" s="226" t="s">
        <v>130</v>
      </c>
      <c r="BG260" s="226"/>
      <c r="BH260" s="226"/>
      <c r="BI260" s="226"/>
      <c r="BJ260" s="226"/>
      <c r="BK260" s="226"/>
      <c r="BO260" s="22">
        <v>1</v>
      </c>
      <c r="BP260" s="12" t="s">
        <v>156</v>
      </c>
      <c r="BQ260" s="13">
        <v>1</v>
      </c>
      <c r="BT260" s="19" t="str">
        <f>BF260</f>
        <v>zeigt einen etwaigen Investitionsrückstand an</v>
      </c>
    </row>
    <row r="261" spans="3:72" ht="18" customHeight="1" x14ac:dyDescent="0.25">
      <c r="C261" s="14"/>
      <c r="D261" s="1"/>
      <c r="E261" s="40" t="s">
        <v>4</v>
      </c>
      <c r="F261" s="252"/>
      <c r="G261" s="252"/>
      <c r="H261" s="252"/>
      <c r="I261" s="252"/>
      <c r="J261" s="252"/>
      <c r="K261" s="252"/>
      <c r="O261" s="11" t="str">
        <f>IF(F261="","",IF(COUNTIF($T$260:$T$261,F261)&gt;0,1/COUNTIF($F$260:$F$261,F261),0))</f>
        <v/>
      </c>
      <c r="P261" s="12" t="s">
        <v>156</v>
      </c>
      <c r="Q261" s="13">
        <f>IF(BQ261="","",BQ261)</f>
        <v>1</v>
      </c>
      <c r="T261" s="54" t="str">
        <f>IF(BT261="","",BT261)</f>
        <v>sollte ~ 0,5 nicht unterschreiten</v>
      </c>
      <c r="U261" s="36"/>
      <c r="V261" s="36"/>
      <c r="W261" s="36"/>
      <c r="AB261" s="25">
        <f>F261</f>
        <v>0</v>
      </c>
      <c r="BC261" s="215"/>
      <c r="BD261" s="1"/>
      <c r="BE261" s="40" t="s">
        <v>4</v>
      </c>
      <c r="BF261" s="227" t="s">
        <v>131</v>
      </c>
      <c r="BG261" s="227"/>
      <c r="BH261" s="227"/>
      <c r="BI261" s="227"/>
      <c r="BJ261" s="227"/>
      <c r="BK261" s="227"/>
      <c r="BO261" s="22">
        <v>1</v>
      </c>
      <c r="BP261" s="12" t="s">
        <v>156</v>
      </c>
      <c r="BQ261" s="13">
        <v>1</v>
      </c>
      <c r="BT261" s="19" t="str">
        <f>BF261</f>
        <v>sollte ~ 0,5 nicht unterschreiten</v>
      </c>
    </row>
    <row r="262" spans="3:72" ht="18" customHeight="1" x14ac:dyDescent="0.25">
      <c r="C262" s="14"/>
      <c r="D262" s="1"/>
      <c r="E262" s="39"/>
      <c r="Q262" s="13" t="str">
        <f>IF(BQ262="","",BQ262)</f>
        <v/>
      </c>
      <c r="T262" s="36"/>
      <c r="U262" s="36"/>
      <c r="V262" s="36"/>
      <c r="W262" s="36"/>
      <c r="BC262" s="215"/>
      <c r="BD262" s="1"/>
      <c r="BE262" s="39"/>
    </row>
    <row r="263" spans="3:72" ht="18" customHeight="1" x14ac:dyDescent="0.25">
      <c r="C263" s="14"/>
      <c r="D263" s="1" t="s">
        <v>151</v>
      </c>
      <c r="E263" s="228" t="s">
        <v>219</v>
      </c>
      <c r="F263" s="229"/>
      <c r="G263" s="229"/>
      <c r="H263" s="229"/>
      <c r="I263" s="229"/>
      <c r="J263" s="229"/>
      <c r="K263" s="229"/>
      <c r="L263" s="229"/>
      <c r="M263" s="229"/>
      <c r="Q263" s="13" t="str">
        <f>IF(BQ263="","",BQ263)</f>
        <v/>
      </c>
      <c r="T263" s="36"/>
      <c r="U263" s="36"/>
      <c r="V263" s="36"/>
      <c r="W263" s="36"/>
      <c r="BC263" s="215"/>
      <c r="BD263" s="1" t="s">
        <v>148</v>
      </c>
      <c r="BE263" s="228" t="s">
        <v>219</v>
      </c>
      <c r="BF263" s="229"/>
      <c r="BG263" s="229"/>
      <c r="BH263" s="229"/>
      <c r="BI263" s="229"/>
      <c r="BJ263" s="229"/>
      <c r="BK263" s="229"/>
      <c r="BL263" s="229"/>
      <c r="BM263" s="229"/>
    </row>
    <row r="264" spans="3:72" ht="18" customHeight="1" x14ac:dyDescent="0.25">
      <c r="C264" s="14"/>
      <c r="D264" s="1"/>
      <c r="E264" s="38" t="s">
        <v>4</v>
      </c>
      <c r="F264" s="251"/>
      <c r="G264" s="251"/>
      <c r="H264" s="251"/>
      <c r="I264" s="251"/>
      <c r="J264" s="251"/>
      <c r="K264" s="251"/>
      <c r="O264" s="11" t="str">
        <f>IF(F264="","",IF(COUNTIF($T$264:$T$265,F264)&gt;0,1/COUNTIF($F$264:$F$265,F264),0))</f>
        <v/>
      </c>
      <c r="P264" s="12" t="s">
        <v>156</v>
      </c>
      <c r="Q264" s="13">
        <f>IF(BQ264="","",BQ264)</f>
        <v>1</v>
      </c>
      <c r="T264" s="54" t="str">
        <f>IF(BT264="","",BT264)</f>
        <v>Buchwert des abnutzbaren Anlagevermögens</v>
      </c>
      <c r="U264" s="36"/>
      <c r="V264" s="36"/>
      <c r="W264" s="36"/>
      <c r="AB264" s="25">
        <f>F264</f>
        <v>0</v>
      </c>
      <c r="BC264" s="215"/>
      <c r="BD264" s="1"/>
      <c r="BE264" s="217" t="s">
        <v>4</v>
      </c>
      <c r="BF264" s="226" t="s">
        <v>128</v>
      </c>
      <c r="BG264" s="226"/>
      <c r="BH264" s="226"/>
      <c r="BI264" s="226"/>
      <c r="BJ264" s="226"/>
      <c r="BK264" s="226"/>
      <c r="BO264" s="22">
        <v>1</v>
      </c>
      <c r="BP264" s="12" t="s">
        <v>156</v>
      </c>
      <c r="BQ264" s="13">
        <v>1</v>
      </c>
      <c r="BT264" s="19" t="str">
        <f>BF264</f>
        <v>Buchwert des abnutzbaren Anlagevermögens</v>
      </c>
    </row>
    <row r="265" spans="3:72" ht="18" customHeight="1" x14ac:dyDescent="0.25">
      <c r="C265" s="14"/>
      <c r="D265" s="1"/>
      <c r="E265" s="38" t="s">
        <v>4</v>
      </c>
      <c r="F265" s="252"/>
      <c r="G265" s="252"/>
      <c r="H265" s="252"/>
      <c r="I265" s="252"/>
      <c r="J265" s="252"/>
      <c r="K265" s="252"/>
      <c r="O265" s="11" t="str">
        <f>IF(F265="","",IF(COUNTIF($T$264:$T$265,F265)&gt;0,1/COUNTIF($F$264:$F$265,F265),0))</f>
        <v/>
      </c>
      <c r="P265" s="12" t="s">
        <v>156</v>
      </c>
      <c r="Q265" s="13">
        <f t="shared" ref="Q265:Q266" si="40">IF(BQ265="","",BQ265)</f>
        <v>1</v>
      </c>
      <c r="T265" s="54" t="str">
        <f>IF(BT265="","",BT265)</f>
        <v>Anschaffungswert</v>
      </c>
      <c r="U265" s="36"/>
      <c r="V265" s="36"/>
      <c r="W265" s="36"/>
      <c r="AB265" s="25">
        <f>F265</f>
        <v>0</v>
      </c>
      <c r="BC265" s="215"/>
      <c r="BD265" s="1"/>
      <c r="BE265" s="217" t="s">
        <v>4</v>
      </c>
      <c r="BF265" s="227" t="s">
        <v>129</v>
      </c>
      <c r="BG265" s="227"/>
      <c r="BH265" s="227"/>
      <c r="BI265" s="227"/>
      <c r="BJ265" s="227"/>
      <c r="BK265" s="227"/>
      <c r="BO265" s="22">
        <v>1</v>
      </c>
      <c r="BP265" s="12" t="s">
        <v>156</v>
      </c>
      <c r="BQ265" s="13">
        <v>1</v>
      </c>
      <c r="BT265" s="19" t="str">
        <f>BF265</f>
        <v>Anschaffungswert</v>
      </c>
    </row>
    <row r="266" spans="3:72" ht="18" customHeight="1" thickBot="1" x14ac:dyDescent="0.3">
      <c r="C266" s="215"/>
      <c r="D266" s="1"/>
      <c r="E266" s="47"/>
      <c r="Q266" s="13" t="str">
        <f t="shared" si="40"/>
        <v/>
      </c>
      <c r="T266" s="36"/>
      <c r="U266" s="36"/>
      <c r="V266" s="36"/>
      <c r="W266" s="36"/>
      <c r="BC266" s="215"/>
      <c r="BD266" s="1"/>
      <c r="BE266" s="47"/>
    </row>
    <row r="267" spans="3:72" ht="32.1" customHeight="1" thickBot="1" x14ac:dyDescent="0.3">
      <c r="C267" s="14" t="s">
        <v>244</v>
      </c>
      <c r="D267" s="232" t="s">
        <v>387</v>
      </c>
      <c r="E267" s="232"/>
      <c r="F267" s="232"/>
      <c r="G267" s="232"/>
      <c r="H267" s="232"/>
      <c r="I267" s="232"/>
      <c r="J267" s="232"/>
      <c r="K267" s="232"/>
      <c r="L267" s="232"/>
      <c r="M267" s="232"/>
      <c r="Q267" s="13" t="str">
        <f t="shared" ref="Q267:Q282" si="41">IF(BQ267="","",BQ267)</f>
        <v/>
      </c>
      <c r="W267" s="36"/>
      <c r="X267" s="56">
        <f>SUM(O267:O277)</f>
        <v>0</v>
      </c>
      <c r="Y267" s="57" t="s">
        <v>156</v>
      </c>
      <c r="Z267" s="58">
        <f>SUM(Q267:Q277)</f>
        <v>6</v>
      </c>
      <c r="BC267" s="215" t="s">
        <v>241</v>
      </c>
      <c r="BD267" s="232" t="s">
        <v>242</v>
      </c>
      <c r="BE267" s="232"/>
      <c r="BF267" s="232"/>
      <c r="BG267" s="232"/>
      <c r="BH267" s="232"/>
      <c r="BI267" s="232"/>
      <c r="BJ267" s="232"/>
      <c r="BK267" s="232"/>
      <c r="BL267" s="232"/>
      <c r="BM267" s="232"/>
    </row>
    <row r="268" spans="3:72" ht="18" customHeight="1" x14ac:dyDescent="0.25">
      <c r="C268" s="14"/>
      <c r="D268" s="1" t="s">
        <v>148</v>
      </c>
      <c r="E268" s="228" t="s">
        <v>243</v>
      </c>
      <c r="F268" s="229"/>
      <c r="G268" s="229"/>
      <c r="H268" s="229"/>
      <c r="I268" s="229"/>
      <c r="J268" s="229"/>
      <c r="K268" s="229"/>
      <c r="L268" s="229"/>
      <c r="M268" s="229"/>
      <c r="Q268" s="13" t="str">
        <f t="shared" si="41"/>
        <v/>
      </c>
      <c r="T268" s="36"/>
      <c r="U268" s="36"/>
      <c r="V268" s="36"/>
      <c r="W268" s="36"/>
      <c r="BC268" s="215"/>
      <c r="BD268" s="1" t="s">
        <v>160</v>
      </c>
      <c r="BE268" s="228" t="s">
        <v>243</v>
      </c>
      <c r="BF268" s="229"/>
      <c r="BG268" s="229"/>
      <c r="BH268" s="229"/>
      <c r="BI268" s="229"/>
      <c r="BJ268" s="229"/>
      <c r="BK268" s="229"/>
      <c r="BL268" s="229"/>
      <c r="BM268" s="229"/>
    </row>
    <row r="269" spans="3:72" ht="18" customHeight="1" x14ac:dyDescent="0.25">
      <c r="C269" s="14"/>
      <c r="D269" s="1"/>
      <c r="E269" s="40" t="s">
        <v>4</v>
      </c>
      <c r="F269" s="251"/>
      <c r="G269" s="251"/>
      <c r="H269" s="251"/>
      <c r="I269" s="251"/>
      <c r="J269" s="251"/>
      <c r="K269" s="251"/>
      <c r="L269" s="251"/>
      <c r="M269" s="42" t="s">
        <v>30</v>
      </c>
      <c r="O269" s="11" t="str">
        <f>IF(F269="","",IF(COUNTIF($T$269:$T$272,F269)&gt;0,1/COUNTIF($F$269:$F$272,F269),0))</f>
        <v/>
      </c>
      <c r="P269" s="12" t="s">
        <v>156</v>
      </c>
      <c r="Q269" s="13">
        <f t="shared" si="41"/>
        <v>1</v>
      </c>
      <c r="T269" s="54" t="str">
        <f>IF(BT269="","",BT269)</f>
        <v>höher die Inflationsrate</v>
      </c>
      <c r="U269" s="36"/>
      <c r="V269" s="36"/>
      <c r="W269" s="36"/>
      <c r="AB269" s="25">
        <f>F269</f>
        <v>0</v>
      </c>
      <c r="BC269" s="215"/>
      <c r="BD269" s="1"/>
      <c r="BE269" s="40" t="s">
        <v>4</v>
      </c>
      <c r="BF269" s="226" t="s">
        <v>133</v>
      </c>
      <c r="BG269" s="226"/>
      <c r="BH269" s="226"/>
      <c r="BI269" s="226"/>
      <c r="BJ269" s="226"/>
      <c r="BK269" s="226"/>
      <c r="BL269" s="226"/>
      <c r="BM269" s="42" t="s">
        <v>30</v>
      </c>
      <c r="BO269" s="22">
        <v>1</v>
      </c>
      <c r="BP269" s="12" t="s">
        <v>156</v>
      </c>
      <c r="BQ269" s="13">
        <v>1</v>
      </c>
      <c r="BT269" s="19" t="str">
        <f>BF269</f>
        <v>höher die Inflationsrate</v>
      </c>
    </row>
    <row r="270" spans="3:72" ht="18" customHeight="1" x14ac:dyDescent="0.25">
      <c r="C270" s="14"/>
      <c r="D270" s="1"/>
      <c r="E270" s="40" t="s">
        <v>4</v>
      </c>
      <c r="F270" s="252"/>
      <c r="G270" s="252"/>
      <c r="H270" s="252"/>
      <c r="I270" s="252"/>
      <c r="J270" s="252"/>
      <c r="K270" s="252"/>
      <c r="L270" s="252"/>
      <c r="M270" s="42" t="s">
        <v>30</v>
      </c>
      <c r="O270" s="11" t="str">
        <f>IF(F270="","",IF(COUNTIF($T$269:$T$272,F270)&gt;0,1/COUNTIF($F$269:$F$272,F270),0))</f>
        <v/>
      </c>
      <c r="P270" s="12" t="s">
        <v>156</v>
      </c>
      <c r="Q270" s="13">
        <f t="shared" si="41"/>
        <v>1</v>
      </c>
      <c r="T270" s="54" t="str">
        <f>IF(BT270="","",BT270)</f>
        <v>höher die Fremdkapitalbelastung</v>
      </c>
      <c r="U270" s="36"/>
      <c r="V270" s="36"/>
      <c r="W270" s="36"/>
      <c r="AB270" s="25">
        <f>F270</f>
        <v>0</v>
      </c>
      <c r="BC270" s="215"/>
      <c r="BD270" s="1"/>
      <c r="BE270" s="40" t="s">
        <v>4</v>
      </c>
      <c r="BF270" s="227" t="s">
        <v>395</v>
      </c>
      <c r="BG270" s="227" t="s">
        <v>30</v>
      </c>
      <c r="BH270" s="227"/>
      <c r="BI270" s="227"/>
      <c r="BJ270" s="227"/>
      <c r="BK270" s="227"/>
      <c r="BL270" s="227"/>
      <c r="BM270" s="42" t="s">
        <v>30</v>
      </c>
      <c r="BO270" s="22">
        <v>1</v>
      </c>
      <c r="BP270" s="12" t="s">
        <v>156</v>
      </c>
      <c r="BQ270" s="13">
        <v>1</v>
      </c>
      <c r="BT270" s="19" t="str">
        <f>BF270</f>
        <v>höher die Fremdkapitalbelastung</v>
      </c>
    </row>
    <row r="271" spans="3:72" ht="18" customHeight="1" x14ac:dyDescent="0.25">
      <c r="C271" s="14"/>
      <c r="D271" s="1"/>
      <c r="E271" s="40" t="s">
        <v>4</v>
      </c>
      <c r="F271" s="252"/>
      <c r="G271" s="252"/>
      <c r="H271" s="252"/>
      <c r="I271" s="252"/>
      <c r="J271" s="252"/>
      <c r="K271" s="252"/>
      <c r="L271" s="252"/>
      <c r="M271" s="42" t="s">
        <v>35</v>
      </c>
      <c r="O271" s="11" t="str">
        <f>IF(F271="","",IF(COUNTIF($T$269:$T$272,F271)&gt;0,1/COUNTIF($F$269:$F$272,F271),0))</f>
        <v/>
      </c>
      <c r="P271" s="12" t="s">
        <v>156</v>
      </c>
      <c r="Q271" s="13">
        <f t="shared" si="41"/>
        <v>1</v>
      </c>
      <c r="T271" s="54" t="str">
        <f>IF(BT271="","",BT271)</f>
        <v>älter das abnutzbare Anlagevermögen</v>
      </c>
      <c r="U271" s="36"/>
      <c r="V271" s="36"/>
      <c r="W271" s="36"/>
      <c r="AB271" s="25">
        <f>F271</f>
        <v>0</v>
      </c>
      <c r="BC271" s="215"/>
      <c r="BD271" s="1"/>
      <c r="BE271" s="40" t="s">
        <v>4</v>
      </c>
      <c r="BF271" s="227" t="s">
        <v>134</v>
      </c>
      <c r="BG271" s="227"/>
      <c r="BH271" s="227"/>
      <c r="BI271" s="227"/>
      <c r="BJ271" s="227"/>
      <c r="BK271" s="227"/>
      <c r="BL271" s="227"/>
      <c r="BM271" s="42" t="s">
        <v>35</v>
      </c>
      <c r="BO271" s="22">
        <v>1</v>
      </c>
      <c r="BP271" s="12" t="s">
        <v>156</v>
      </c>
      <c r="BQ271" s="13">
        <v>1</v>
      </c>
      <c r="BT271" s="19" t="str">
        <f>BF271</f>
        <v>älter das abnutzbare Anlagevermögen</v>
      </c>
    </row>
    <row r="272" spans="3:72" ht="18" customHeight="1" x14ac:dyDescent="0.25">
      <c r="C272" s="14"/>
      <c r="D272" s="1"/>
      <c r="E272" s="40" t="s">
        <v>4</v>
      </c>
      <c r="F272" s="252"/>
      <c r="G272" s="252"/>
      <c r="H272" s="252"/>
      <c r="I272" s="252"/>
      <c r="J272" s="252"/>
      <c r="K272" s="252"/>
      <c r="L272" s="252"/>
      <c r="M272" s="42" t="s">
        <v>394</v>
      </c>
      <c r="O272" s="11" t="str">
        <f>IF(F272="","",IF(COUNTIF($T$269:$T$272,F272)&gt;0,1/COUNTIF($F$269:$F$272,F272),0))</f>
        <v/>
      </c>
      <c r="P272" s="12" t="s">
        <v>156</v>
      </c>
      <c r="Q272" s="13">
        <f t="shared" si="41"/>
        <v>1</v>
      </c>
      <c r="T272" s="54" t="str">
        <f>IF(BT272="","",BT272)</f>
        <v>risikoreicher die Produktion</v>
      </c>
      <c r="U272" s="36"/>
      <c r="V272" s="36"/>
      <c r="W272" s="36"/>
      <c r="AB272" s="25">
        <f>F272</f>
        <v>0</v>
      </c>
      <c r="BC272" s="215"/>
      <c r="BD272" s="1"/>
      <c r="BE272" s="40" t="s">
        <v>4</v>
      </c>
      <c r="BF272" s="227" t="s">
        <v>135</v>
      </c>
      <c r="BG272" s="227"/>
      <c r="BH272" s="227"/>
      <c r="BI272" s="227"/>
      <c r="BJ272" s="227"/>
      <c r="BK272" s="227"/>
      <c r="BL272" s="227"/>
      <c r="BM272" s="42" t="s">
        <v>136</v>
      </c>
      <c r="BO272" s="22">
        <v>1</v>
      </c>
      <c r="BP272" s="12" t="s">
        <v>156</v>
      </c>
      <c r="BQ272" s="13">
        <v>1</v>
      </c>
      <c r="BT272" s="19" t="str">
        <f>BF272</f>
        <v>risikoreicher die Produktion</v>
      </c>
    </row>
    <row r="273" spans="3:72" ht="18" customHeight="1" x14ac:dyDescent="0.25">
      <c r="C273" s="14"/>
      <c r="D273" s="1"/>
      <c r="E273" s="39"/>
      <c r="Q273" s="13" t="str">
        <f t="shared" si="41"/>
        <v/>
      </c>
      <c r="T273" s="36"/>
      <c r="U273" s="36"/>
      <c r="V273" s="36"/>
      <c r="W273" s="36"/>
      <c r="BC273" s="215"/>
      <c r="BD273" s="1"/>
      <c r="BE273" s="39"/>
    </row>
    <row r="274" spans="3:72" ht="18" customHeight="1" x14ac:dyDescent="0.25">
      <c r="C274" s="14"/>
      <c r="D274" s="1" t="s">
        <v>151</v>
      </c>
      <c r="E274" s="228" t="s">
        <v>220</v>
      </c>
      <c r="F274" s="229"/>
      <c r="G274" s="229"/>
      <c r="H274" s="229"/>
      <c r="I274" s="229"/>
      <c r="J274" s="229"/>
      <c r="K274" s="229"/>
      <c r="L274" s="229"/>
      <c r="M274" s="229"/>
      <c r="Q274" s="13" t="str">
        <f t="shared" si="41"/>
        <v/>
      </c>
      <c r="T274" s="36"/>
      <c r="U274" s="36"/>
      <c r="V274" s="36"/>
      <c r="W274" s="36"/>
      <c r="BC274" s="215"/>
      <c r="BD274" s="1" t="s">
        <v>151</v>
      </c>
      <c r="BE274" s="228" t="s">
        <v>220</v>
      </c>
      <c r="BF274" s="229"/>
      <c r="BG274" s="229"/>
      <c r="BH274" s="229"/>
      <c r="BI274" s="229"/>
      <c r="BJ274" s="229"/>
      <c r="BK274" s="229"/>
      <c r="BL274" s="229"/>
      <c r="BM274" s="229"/>
    </row>
    <row r="275" spans="3:72" ht="18" customHeight="1" x14ac:dyDescent="0.25">
      <c r="C275" s="14"/>
      <c r="D275" s="1"/>
      <c r="E275" s="40" t="s">
        <v>4</v>
      </c>
      <c r="F275" s="251"/>
      <c r="G275" s="251"/>
      <c r="H275" s="251"/>
      <c r="I275" s="251"/>
      <c r="J275" s="251"/>
      <c r="K275" s="251"/>
      <c r="L275" s="251"/>
      <c r="O275" s="11" t="str">
        <f>IF(F275="","",IF(COUNTIF($T$275:$T$276,F275)&gt;0,1/COUNTIF($F$275:$F$276,F275),0))</f>
        <v/>
      </c>
      <c r="P275" s="12" t="s">
        <v>156</v>
      </c>
      <c r="Q275" s="13">
        <f t="shared" si="41"/>
        <v>1</v>
      </c>
      <c r="T275" s="54" t="str">
        <f>IF(BT275="","",BT275)</f>
        <v>inwieweit der Gewinn und die Einlagen ausgereicht haben,</v>
      </c>
      <c r="U275" s="36"/>
      <c r="V275" s="36"/>
      <c r="W275" s="36"/>
      <c r="AB275" s="25">
        <f>F275</f>
        <v>0</v>
      </c>
      <c r="BC275" s="215"/>
      <c r="BD275" s="1"/>
      <c r="BE275" s="40" t="s">
        <v>4</v>
      </c>
      <c r="BF275" s="226" t="s">
        <v>132</v>
      </c>
      <c r="BG275" s="226"/>
      <c r="BH275" s="226"/>
      <c r="BI275" s="226"/>
      <c r="BJ275" s="226"/>
      <c r="BK275" s="226"/>
      <c r="BL275" s="226"/>
      <c r="BO275" s="22">
        <v>1</v>
      </c>
      <c r="BP275" s="12" t="s">
        <v>156</v>
      </c>
      <c r="BQ275" s="13">
        <v>1</v>
      </c>
      <c r="BT275" s="19" t="str">
        <f>BF275</f>
        <v>inwieweit der Gewinn und die Einlagen ausgereicht haben,</v>
      </c>
    </row>
    <row r="276" spans="3:72" ht="18" customHeight="1" x14ac:dyDescent="0.25">
      <c r="C276" s="14"/>
      <c r="D276" s="1"/>
      <c r="E276" s="40" t="s">
        <v>4</v>
      </c>
      <c r="F276" s="252"/>
      <c r="G276" s="252"/>
      <c r="H276" s="252"/>
      <c r="I276" s="252"/>
      <c r="J276" s="252"/>
      <c r="K276" s="252"/>
      <c r="L276" s="252"/>
      <c r="O276" s="11" t="str">
        <f>IF(F276="","",IF(COUNTIF($T$275:$T$276,F276)&gt;0,1/COUNTIF($F$275:$F$276,F276),0))</f>
        <v/>
      </c>
      <c r="P276" s="12" t="s">
        <v>156</v>
      </c>
      <c r="Q276" s="13">
        <f t="shared" si="41"/>
        <v>1</v>
      </c>
      <c r="T276" s="54" t="str">
        <f>IF(BT276="","",BT276)</f>
        <v>um die Entnahmen zu decken</v>
      </c>
      <c r="U276" s="36"/>
      <c r="V276" s="36"/>
      <c r="W276" s="36"/>
      <c r="AB276" s="25">
        <f>F276</f>
        <v>0</v>
      </c>
      <c r="BC276" s="215"/>
      <c r="BD276" s="1"/>
      <c r="BE276" s="40" t="s">
        <v>4</v>
      </c>
      <c r="BF276" s="227" t="s">
        <v>357</v>
      </c>
      <c r="BG276" s="227"/>
      <c r="BH276" s="227"/>
      <c r="BI276" s="227"/>
      <c r="BJ276" s="227"/>
      <c r="BK276" s="227"/>
      <c r="BL276" s="227"/>
      <c r="BO276" s="22">
        <v>1</v>
      </c>
      <c r="BP276" s="12" t="s">
        <v>156</v>
      </c>
      <c r="BQ276" s="13">
        <v>1</v>
      </c>
      <c r="BT276" s="19" t="str">
        <f>BF276</f>
        <v>um die Entnahmen zu decken</v>
      </c>
    </row>
    <row r="277" spans="3:72" ht="18" customHeight="1" x14ac:dyDescent="0.25">
      <c r="C277" s="14"/>
      <c r="D277" s="1"/>
      <c r="E277" s="37"/>
      <c r="Q277" s="13" t="str">
        <f t="shared" si="41"/>
        <v/>
      </c>
      <c r="T277" s="36"/>
      <c r="U277" s="36"/>
      <c r="V277" s="36"/>
      <c r="W277" s="36"/>
      <c r="BC277" s="215"/>
      <c r="BD277" s="1"/>
      <c r="BE277" s="37"/>
    </row>
    <row r="278" spans="3:72" ht="18" customHeight="1" x14ac:dyDescent="0.25">
      <c r="C278" s="14"/>
      <c r="D278" s="1" t="s">
        <v>160</v>
      </c>
      <c r="E278" s="228" t="s">
        <v>200</v>
      </c>
      <c r="F278" s="229"/>
      <c r="G278" s="229"/>
      <c r="H278" s="229"/>
      <c r="I278" s="229"/>
      <c r="J278" s="229"/>
      <c r="K278" s="229"/>
      <c r="L278" s="229"/>
      <c r="M278" s="229"/>
      <c r="Q278" s="13" t="str">
        <f t="shared" si="41"/>
        <v/>
      </c>
      <c r="T278" s="36"/>
      <c r="U278" s="36"/>
      <c r="V278" s="36"/>
      <c r="W278" s="36"/>
      <c r="BC278" s="215"/>
      <c r="BD278" s="1" t="s">
        <v>148</v>
      </c>
      <c r="BE278" s="228" t="s">
        <v>200</v>
      </c>
      <c r="BF278" s="229"/>
      <c r="BG278" s="229"/>
      <c r="BH278" s="229"/>
      <c r="BI278" s="229"/>
      <c r="BJ278" s="229"/>
      <c r="BK278" s="229"/>
      <c r="BL278" s="229"/>
      <c r="BM278" s="229"/>
    </row>
    <row r="279" spans="3:72" ht="18" customHeight="1" x14ac:dyDescent="0.25">
      <c r="C279" s="14"/>
      <c r="D279" s="1"/>
      <c r="E279" s="38" t="s">
        <v>4</v>
      </c>
      <c r="F279" s="251"/>
      <c r="G279" s="251"/>
      <c r="H279" s="251"/>
      <c r="I279" s="251"/>
      <c r="J279" s="251"/>
      <c r="K279" s="251"/>
      <c r="O279" s="11" t="str">
        <f>IF(F279="","",IF(COUNTIF($T$279:$T$281,F279)&gt;0,1/COUNTIF($F$279:$F$281,F279),0))</f>
        <v/>
      </c>
      <c r="P279" s="12" t="s">
        <v>156</v>
      </c>
      <c r="Q279" s="13">
        <f t="shared" si="41"/>
        <v>1</v>
      </c>
      <c r="T279" s="54" t="str">
        <f>IF(BT279="","",BT279)</f>
        <v>Gewinn (Einkünfte aus Land- und Forstwirtschaft</v>
      </c>
      <c r="U279" s="36"/>
      <c r="V279" s="36"/>
      <c r="W279" s="36"/>
      <c r="AB279" s="25">
        <f>F279</f>
        <v>0</v>
      </c>
      <c r="BC279" s="215"/>
      <c r="BD279" s="1"/>
      <c r="BE279" s="217" t="s">
        <v>4</v>
      </c>
      <c r="BF279" s="226" t="s">
        <v>101</v>
      </c>
      <c r="BG279" s="226"/>
      <c r="BH279" s="226"/>
      <c r="BI279" s="226"/>
      <c r="BJ279" s="226"/>
      <c r="BK279" s="226"/>
      <c r="BO279" s="22">
        <v>1</v>
      </c>
      <c r="BP279" s="12" t="s">
        <v>156</v>
      </c>
      <c r="BQ279" s="13">
        <v>1</v>
      </c>
      <c r="BT279" s="19" t="str">
        <f>BF279</f>
        <v>Gewinn (Einkünfte aus Land- und Forstwirtschaft</v>
      </c>
    </row>
    <row r="280" spans="3:72" ht="18" customHeight="1" x14ac:dyDescent="0.25">
      <c r="C280" s="14"/>
      <c r="D280" s="1"/>
      <c r="E280" s="38" t="s">
        <v>4</v>
      </c>
      <c r="F280" s="252"/>
      <c r="G280" s="252"/>
      <c r="H280" s="252"/>
      <c r="I280" s="252"/>
      <c r="J280" s="252"/>
      <c r="K280" s="252"/>
      <c r="O280" s="11" t="str">
        <f>IF(F280="","",IF(COUNTIF($T$279:$T$281,F280)&gt;0,1/COUNTIF($F$279:$F$281,F280),0))</f>
        <v/>
      </c>
      <c r="P280" s="12" t="s">
        <v>156</v>
      </c>
      <c r="Q280" s="13">
        <f t="shared" si="41"/>
        <v>1</v>
      </c>
      <c r="T280" s="54" t="str">
        <f>IF(BT280="","",BT280)</f>
        <v>(Privat)Einlagen</v>
      </c>
      <c r="U280" s="36"/>
      <c r="V280" s="36"/>
      <c r="W280" s="36"/>
      <c r="AB280" s="25">
        <f>F280</f>
        <v>0</v>
      </c>
      <c r="BC280" s="215"/>
      <c r="BD280" s="1"/>
      <c r="BE280" s="217" t="s">
        <v>4</v>
      </c>
      <c r="BF280" s="227" t="s">
        <v>117</v>
      </c>
      <c r="BG280" s="227"/>
      <c r="BH280" s="227"/>
      <c r="BI280" s="227"/>
      <c r="BJ280" s="227"/>
      <c r="BK280" s="227"/>
      <c r="BO280" s="22">
        <v>1</v>
      </c>
      <c r="BP280" s="12" t="s">
        <v>156</v>
      </c>
      <c r="BQ280" s="13">
        <v>1</v>
      </c>
      <c r="BT280" s="19" t="str">
        <f>BF280</f>
        <v>(Privat)Einlagen</v>
      </c>
    </row>
    <row r="281" spans="3:72" ht="18" customHeight="1" x14ac:dyDescent="0.25">
      <c r="C281" s="14"/>
      <c r="D281" s="1"/>
      <c r="E281" s="38" t="s">
        <v>4</v>
      </c>
      <c r="F281" s="252"/>
      <c r="G281" s="252"/>
      <c r="H281" s="252"/>
      <c r="I281" s="252"/>
      <c r="J281" s="252"/>
      <c r="K281" s="252"/>
      <c r="O281" s="11" t="str">
        <f>IF(F281="","",IF(COUNTIF($T$279:$T$281,F281)&gt;0,1/COUNTIF($F$279:$F$281,F281),0))</f>
        <v/>
      </c>
      <c r="P281" s="12" t="s">
        <v>156</v>
      </c>
      <c r="Q281" s="13">
        <f t="shared" si="41"/>
        <v>1</v>
      </c>
      <c r="T281" s="54" t="str">
        <f>IF(BT281="","",BT281)</f>
        <v>(Privat)Entnahmen</v>
      </c>
      <c r="U281" s="36"/>
      <c r="V281" s="36"/>
      <c r="W281" s="36"/>
      <c r="AB281" s="25">
        <f>F281</f>
        <v>0</v>
      </c>
      <c r="BC281" s="215"/>
      <c r="BD281" s="1"/>
      <c r="BE281" s="217" t="s">
        <v>4</v>
      </c>
      <c r="BF281" s="227" t="s">
        <v>118</v>
      </c>
      <c r="BG281" s="227"/>
      <c r="BH281" s="227"/>
      <c r="BI281" s="227"/>
      <c r="BJ281" s="227"/>
      <c r="BK281" s="227"/>
      <c r="BO281" s="22">
        <v>1</v>
      </c>
      <c r="BP281" s="12" t="s">
        <v>156</v>
      </c>
      <c r="BQ281" s="13">
        <v>1</v>
      </c>
      <c r="BT281" s="19" t="str">
        <f>BF281</f>
        <v>(Privat)Entnahmen</v>
      </c>
    </row>
    <row r="282" spans="3:72" ht="18" customHeight="1" x14ac:dyDescent="0.25">
      <c r="C282" s="14"/>
      <c r="D282" s="1"/>
      <c r="E282" s="37"/>
      <c r="Q282" s="13" t="str">
        <f t="shared" si="41"/>
        <v/>
      </c>
      <c r="T282" s="36"/>
      <c r="U282" s="36"/>
      <c r="V282" s="36"/>
      <c r="W282" s="36"/>
      <c r="BC282" s="215"/>
      <c r="BD282" s="1"/>
      <c r="BE282" s="37"/>
    </row>
    <row r="283" spans="3:72" ht="20.100000000000001" customHeight="1" x14ac:dyDescent="0.25">
      <c r="C283" s="32"/>
      <c r="D283" s="33"/>
      <c r="E283" s="33"/>
      <c r="F283" s="33"/>
      <c r="G283" s="33"/>
      <c r="H283" s="33"/>
      <c r="I283" s="33"/>
      <c r="J283" s="33"/>
      <c r="K283" s="34"/>
      <c r="L283" s="34"/>
      <c r="M283" s="35"/>
      <c r="N283" s="9"/>
      <c r="O283" s="23">
        <f>SUM(O5:O282)</f>
        <v>0</v>
      </c>
      <c r="P283" s="24" t="s">
        <v>156</v>
      </c>
      <c r="Q283" s="9">
        <f>SUM(Q5:Q282)</f>
        <v>147</v>
      </c>
      <c r="X283" s="59">
        <f>SUM(X5:X36)</f>
        <v>0</v>
      </c>
      <c r="Y283" s="55" t="s">
        <v>156</v>
      </c>
      <c r="Z283" s="13">
        <f>SUM(Z5:Z36)</f>
        <v>16</v>
      </c>
      <c r="BC283" s="27"/>
      <c r="BD283" s="28"/>
      <c r="BE283" s="28"/>
      <c r="BF283" s="28"/>
      <c r="BG283" s="28"/>
      <c r="BH283" s="28"/>
      <c r="BI283" s="28"/>
      <c r="BJ283" s="28"/>
      <c r="BK283" s="29"/>
      <c r="BL283" s="29"/>
      <c r="BM283" s="31"/>
      <c r="BN283" s="31" t="s">
        <v>255</v>
      </c>
      <c r="BO283" s="20">
        <f>SUM(BO104:BO257)</f>
        <v>85</v>
      </c>
      <c r="BP283" s="21" t="s">
        <v>156</v>
      </c>
      <c r="BQ283" s="30">
        <f>SUM(BQ104:BQ257)</f>
        <v>85</v>
      </c>
    </row>
    <row r="284" spans="3:72" hidden="1" x14ac:dyDescent="0.25"/>
    <row r="285" spans="3:72" ht="15.75" hidden="1" thickBot="1" x14ac:dyDescent="0.3">
      <c r="C285" s="222" t="s">
        <v>261</v>
      </c>
      <c r="N285" s="266" t="s">
        <v>399</v>
      </c>
      <c r="O285" s="267">
        <f>COUNTA(AB6:AD281)-COUNTIF(AB6:AD281,0)</f>
        <v>0</v>
      </c>
      <c r="P285" s="268"/>
      <c r="Q285" s="267">
        <f>COUNTA(BT6:BV281)-COUNTIF(BT6:BV281,0)</f>
        <v>147</v>
      </c>
      <c r="BJ285" s="122" t="s">
        <v>326</v>
      </c>
      <c r="BK285" s="209" t="s">
        <v>327</v>
      </c>
      <c r="BO285" s="122" t="s">
        <v>254</v>
      </c>
    </row>
    <row r="286" spans="3:72" hidden="1" x14ac:dyDescent="0.25">
      <c r="C286" s="223" t="s">
        <v>363</v>
      </c>
      <c r="N286"/>
      <c r="O286"/>
      <c r="P286"/>
      <c r="Q286"/>
      <c r="BC286" s="210">
        <v>1</v>
      </c>
      <c r="BD286" s="211">
        <f ca="1">RAND()*BC310</f>
        <v>7.1732329630489842</v>
      </c>
      <c r="BE286" s="75" cm="1">
        <f t="array" aca="1" ref="BE286" ca="1">INDEX(BC286:BC310,RANK(BD286,BD286:BD310))</f>
        <v>17</v>
      </c>
      <c r="BF286" s="130" t="str">
        <f>$BT$104</f>
        <v>finanzwirtschaftliche</v>
      </c>
      <c r="BG286" s="125"/>
      <c r="BI286" s="124"/>
      <c r="BJ286" s="124" t="str">
        <f ca="1">VLOOKUP(BC286,BE286:BF310,2,0)</f>
        <v>Zusammensetzung der Forderungen</v>
      </c>
      <c r="BO286" s="123" t="s">
        <v>62</v>
      </c>
    </row>
    <row r="287" spans="3:72" hidden="1" x14ac:dyDescent="0.25">
      <c r="BC287" s="210">
        <v>2</v>
      </c>
      <c r="BD287" s="211">
        <f ca="1">RAND()*BC310</f>
        <v>20.196653147434379</v>
      </c>
      <c r="BE287" s="75" cm="1">
        <f t="array" aca="1" ref="BE287" ca="1">INDEX(BC286:BC310,RANK(BD287,BD286:BD310))</f>
        <v>4</v>
      </c>
      <c r="BF287" s="130" t="str">
        <f>$BU$104</f>
        <v>Situation</v>
      </c>
      <c r="BG287" s="125"/>
      <c r="BI287" s="124"/>
      <c r="BJ287" s="124" t="str">
        <f ca="1">VLOOKUP(BC287,BE286:BF310,2,0)</f>
        <v>Vermögen</v>
      </c>
      <c r="BO287" s="123"/>
    </row>
    <row r="288" spans="3:72" hidden="1" x14ac:dyDescent="0.25">
      <c r="BC288" s="210">
        <v>3</v>
      </c>
      <c r="BD288" s="211">
        <f ca="1">RAND()*BC310</f>
        <v>8.4472198601112876</v>
      </c>
      <c r="BE288" s="75" cm="1">
        <f t="array" aca="1" ref="BE288" ca="1">INDEX(BC286:BC310,RANK(BD288,BD286:BD310))</f>
        <v>15</v>
      </c>
      <c r="BF288" s="130" t="str">
        <f>$BT$100</f>
        <v>Struktur des Kapitals</v>
      </c>
      <c r="BG288" s="125"/>
      <c r="BI288" s="124"/>
      <c r="BJ288" s="124" t="str">
        <f ca="1">VLOOKUP(BC288,BE286:BF310,2,0)</f>
        <v>Vermögensrente</v>
      </c>
    </row>
    <row r="289" spans="55:62" hidden="1" x14ac:dyDescent="0.25">
      <c r="BC289" s="210">
        <v>4</v>
      </c>
      <c r="BD289" s="211">
        <f ca="1">RAND()*BC310</f>
        <v>14.545457422539071</v>
      </c>
      <c r="BE289" s="75">
        <f t="array" aca="1" ref="BE289" ca="1">INDEX(BC286:BC310,RANK(BD289,BD286:BD310))</f>
        <v>9</v>
      </c>
      <c r="BF289" s="130" t="str">
        <f>$BT$101</f>
        <v>Struktur des Vermögens</v>
      </c>
      <c r="BG289" s="125"/>
      <c r="BI289" s="124"/>
      <c r="BJ289" s="124" t="str">
        <f ca="1">VLOOKUP(BC289,BE286:BF310,2,0)</f>
        <v>Situation</v>
      </c>
    </row>
    <row r="290" spans="55:62" hidden="1" x14ac:dyDescent="0.25">
      <c r="BC290" s="210">
        <v>5</v>
      </c>
      <c r="BD290" s="211">
        <f ca="1">RAND()*BC310</f>
        <v>5.5596217779688901</v>
      </c>
      <c r="BE290" s="75">
        <f t="array" aca="1" ref="BE290" ca="1">INDEX(BC286:BC310,RANK(BD290,BD286:BD310))</f>
        <v>18</v>
      </c>
      <c r="BF290" s="130" t="str">
        <f>$BT$108</f>
        <v>Eigenkapitalanteil</v>
      </c>
      <c r="BG290" s="125"/>
      <c r="BI290" s="124"/>
      <c r="BJ290" s="124" t="str">
        <f ca="1">VLOOKUP(BC290,BE286:BF310,2,0)</f>
        <v>Gesamtkapitalrentabilität</v>
      </c>
    </row>
    <row r="291" spans="55:62" hidden="1" x14ac:dyDescent="0.25">
      <c r="BC291" s="210">
        <v>6</v>
      </c>
      <c r="BD291" s="211">
        <f ca="1">RAND()*BC310</f>
        <v>14.121394870718509</v>
      </c>
      <c r="BE291" s="75" cm="1">
        <f t="array" aca="1" ref="BE291" ca="1">INDEX(BC286:BC310,RANK(BD291,BD286:BD310))</f>
        <v>10</v>
      </c>
      <c r="BF291" s="130" t="str">
        <f>$BT$109</f>
        <v>Verschuldungsgrad</v>
      </c>
      <c r="BG291" s="125"/>
      <c r="BI291" s="124"/>
      <c r="BJ291" s="124" t="str">
        <f ca="1">VLOOKUP(BC291,BE286:BF310,2,0)</f>
        <v>Einkünfte aus Land- und Forstwirtschaft (Gewinn)</v>
      </c>
    </row>
    <row r="292" spans="55:62" hidden="1" x14ac:dyDescent="0.25">
      <c r="BC292" s="210">
        <v>7</v>
      </c>
      <c r="BD292" s="211">
        <f ca="1">RAND()*BC310</f>
        <v>2.0841738900719111</v>
      </c>
      <c r="BE292" s="75">
        <f t="array" aca="1" ref="BE292" ca="1">INDEX(BC286:BC310,RANK(BD292,BD286:BD310))</f>
        <v>22</v>
      </c>
      <c r="BF292" s="130" t="str">
        <f>$BT$110</f>
        <v>Anlagenintensität</v>
      </c>
      <c r="BG292" s="125"/>
      <c r="BI292" s="124"/>
      <c r="BJ292" s="124" t="str">
        <f ca="1">VLOOKUP(BC292,BE286:BF310,2,0)</f>
        <v>Eigenkapitalrentabilität</v>
      </c>
    </row>
    <row r="293" spans="55:62" hidden="1" x14ac:dyDescent="0.25">
      <c r="BC293" s="210">
        <v>8</v>
      </c>
      <c r="BD293" s="211">
        <f ca="1">RAND()*BC310</f>
        <v>5.2115946032121805</v>
      </c>
      <c r="BE293" s="75">
        <f t="array" aca="1" ref="BE293" ca="1">INDEX(BC286:BC310,RANK(BD293,BD286:BD310))</f>
        <v>20</v>
      </c>
      <c r="BF293" s="130" t="str">
        <f>$BT$111</f>
        <v>Grad des Umlaufvermögens</v>
      </c>
      <c r="BG293" s="125"/>
      <c r="BI293" s="124"/>
      <c r="BJ293" s="124" t="str">
        <f ca="1">VLOOKUP(BC293,BE286:BF310,2,0)</f>
        <v>Goldene Bilanzregel im engeren Sinn</v>
      </c>
    </row>
    <row r="294" spans="55:62" hidden="1" x14ac:dyDescent="0.25">
      <c r="BC294" s="210">
        <v>9</v>
      </c>
      <c r="BD294" s="211">
        <f ca="1">RAND()*BC310</f>
        <v>13.878152992500715</v>
      </c>
      <c r="BE294" s="75">
        <f t="array" aca="1" ref="BE294" ca="1">INDEX(BC286:BC310,RANK(BD294,BD286:BD310))</f>
        <v>11</v>
      </c>
      <c r="BF294" s="130" t="str">
        <f>$BT$112</f>
        <v>Struktur des Anlagevermögens</v>
      </c>
      <c r="BG294" s="125"/>
      <c r="BI294" s="124"/>
      <c r="BJ294" s="124" t="str">
        <f ca="1">VLOOKUP(BC294,BE286:BF310,2,0)</f>
        <v>Struktur des Vermögens</v>
      </c>
    </row>
    <row r="295" spans="55:62" hidden="1" x14ac:dyDescent="0.25">
      <c r="BC295" s="210">
        <v>10</v>
      </c>
      <c r="BD295" s="211">
        <f ca="1">RAND()*BC310</f>
        <v>24.112480216919259</v>
      </c>
      <c r="BE295" s="75">
        <f t="array" aca="1" ref="BE295" ca="1">INDEX(BC286:BC310,RANK(BD295,BD286:BD310))</f>
        <v>1</v>
      </c>
      <c r="BF295" s="130" t="str">
        <f>$BT$113</f>
        <v>Zusammensetzung der Forderungen</v>
      </c>
      <c r="BG295" s="125"/>
      <c r="BI295" s="124"/>
      <c r="BJ295" s="124" t="str">
        <f ca="1">VLOOKUP(BC295,BE286:BF310,2,0)</f>
        <v>Verschuldungsgrad</v>
      </c>
    </row>
    <row r="296" spans="55:62" hidden="1" x14ac:dyDescent="0.25">
      <c r="BC296" s="210">
        <v>11</v>
      </c>
      <c r="BD296" s="211">
        <f ca="1">RAND()*BC310</f>
        <v>15.28231391008697</v>
      </c>
      <c r="BE296" s="75">
        <f t="array" aca="1" ref="BE296" ca="1">INDEX(BC286:BC310,RANK(BD296,BD286:BD310))</f>
        <v>8</v>
      </c>
      <c r="BF296" s="130" t="str">
        <f>$BT$114</f>
        <v>Goldene Bilanzregel im engeren Sinn</v>
      </c>
      <c r="BG296" s="125"/>
      <c r="BI296" s="124"/>
      <c r="BJ296" s="124" t="str">
        <f ca="1">VLOOKUP(BC296,BE286:BF310,2,0)</f>
        <v>Struktur des Anlagevermögens</v>
      </c>
    </row>
    <row r="297" spans="55:62" hidden="1" x14ac:dyDescent="0.25">
      <c r="BC297" s="210">
        <v>12</v>
      </c>
      <c r="BD297" s="211">
        <f ca="1">RAND()*BC310</f>
        <v>12.036003995054928</v>
      </c>
      <c r="BE297" s="75">
        <f t="array" aca="1" ref="BE297" ca="1">INDEX(BC286:BC310,RANK(BD297,BD286:BD310))</f>
        <v>13</v>
      </c>
      <c r="BF297" s="130" t="str">
        <f>$BT$115</f>
        <v>Goldene Bilanzregel im weiteren Sinn</v>
      </c>
      <c r="BG297" s="125"/>
      <c r="BI297" s="124"/>
      <c r="BJ297" s="124" t="str">
        <f ca="1">VLOOKUP(BC297,BE286:BF310,2,0)</f>
        <v>Aufwand</v>
      </c>
    </row>
    <row r="298" spans="55:62" hidden="1" x14ac:dyDescent="0.25">
      <c r="BC298" s="210">
        <v>13</v>
      </c>
      <c r="BD298" s="211">
        <f ca="1">RAND()*BC310</f>
        <v>19.349906315241967</v>
      </c>
      <c r="BE298" s="75">
        <f t="array" aca="1" ref="BE298" ca="1">INDEX(BC286:BC310,RANK(BD298,BD286:BD310))</f>
        <v>6</v>
      </c>
      <c r="BF298" s="130" t="str">
        <f>$BT$50</f>
        <v>Einkünfte aus Land- und Forstwirtschaft (Gewinn)</v>
      </c>
      <c r="BG298" s="125"/>
      <c r="BI298" s="124"/>
      <c r="BJ298" s="124" t="str">
        <f ca="1">VLOOKUP(BC298,BE286:BF310,2,0)</f>
        <v>Goldene Bilanzregel im weiteren Sinn</v>
      </c>
    </row>
    <row r="299" spans="55:62" hidden="1" x14ac:dyDescent="0.25">
      <c r="BC299" s="210">
        <v>14</v>
      </c>
      <c r="BD299" s="211">
        <f ca="1">RAND()*BC310</f>
        <v>5.2359566010704546</v>
      </c>
      <c r="BE299" s="75">
        <f t="array" aca="1" ref="BE299" ca="1">INDEX(BC286:BC310,RANK(BD299,BD286:BD310))</f>
        <v>19</v>
      </c>
      <c r="BF299" s="130" t="str">
        <f>$BT$51</f>
        <v>Gewinnrate</v>
      </c>
      <c r="BG299" s="125"/>
      <c r="BI299" s="124"/>
      <c r="BJ299" s="124" t="str">
        <f ca="1">VLOOKUP(BC299,BE286:BF310,2,0)</f>
        <v>Arbeitsverdienst</v>
      </c>
    </row>
    <row r="300" spans="55:62" hidden="1" x14ac:dyDescent="0.25">
      <c r="BC300" s="210">
        <v>15</v>
      </c>
      <c r="BD300" s="211">
        <f ca="1">RAND()*BC310</f>
        <v>11.389541546524553</v>
      </c>
      <c r="BE300" s="75">
        <f t="array" aca="1" ref="BE300" ca="1">INDEX(BC286:BC310,RANK(BD300,BD286:BD310))</f>
        <v>14</v>
      </c>
      <c r="BF300" s="130" t="str">
        <f>$BT$52</f>
        <v>Arbeitsverdienst</v>
      </c>
      <c r="BG300" s="125"/>
      <c r="BI300" s="124"/>
      <c r="BJ300" s="124" t="str">
        <f ca="1">VLOOKUP(BC300,BE286:BF310,2,0)</f>
        <v>Struktur des Kapitals</v>
      </c>
    </row>
    <row r="301" spans="55:62" hidden="1" x14ac:dyDescent="0.25">
      <c r="BC301" s="210">
        <v>16</v>
      </c>
      <c r="BD301" s="211">
        <f ca="1">RAND()*BC310</f>
        <v>22.289236843526208</v>
      </c>
      <c r="BE301" s="75">
        <f t="array" aca="1" ref="BE301" ca="1">INDEX(BC286:BC310,RANK(BD301,BD286:BD310))</f>
        <v>3</v>
      </c>
      <c r="BF301" s="130" t="str">
        <f>$BT$53</f>
        <v>Vermögensrente</v>
      </c>
      <c r="BG301" s="125"/>
      <c r="BI301" s="124"/>
      <c r="BJ301" s="124" t="str">
        <f ca="1">VLOOKUP(BC301,BE286:BF310,2,0)</f>
        <v>Ertrag</v>
      </c>
    </row>
    <row r="302" spans="55:62" hidden="1" x14ac:dyDescent="0.25">
      <c r="BC302" s="210">
        <v>17</v>
      </c>
      <c r="BD302" s="211">
        <f ca="1">RAND()*BC310</f>
        <v>1.1806636877575856</v>
      </c>
      <c r="BE302" s="75">
        <f t="array" aca="1" ref="BE302" ca="1">INDEX(BC286:BC310,RANK(BD302,BD286:BD310))</f>
        <v>23</v>
      </c>
      <c r="BF302" s="130" t="str">
        <f>$BT$54</f>
        <v>Unternehmergewinn</v>
      </c>
      <c r="BG302" s="125"/>
      <c r="BI302" s="124"/>
      <c r="BJ302" s="124" t="str">
        <f ca="1">VLOOKUP(BC302,BE286:BF310,2,0)</f>
        <v>finanzwirtschaftliche</v>
      </c>
    </row>
    <row r="303" spans="55:62" hidden="1" x14ac:dyDescent="0.25">
      <c r="BC303" s="210">
        <v>18</v>
      </c>
      <c r="BD303" s="211">
        <f ca="1">RAND()*BC310</f>
        <v>18.03689468422645</v>
      </c>
      <c r="BE303" s="75" cm="1">
        <f t="array" aca="1" ref="BE303" ca="1">INDEX(BC286:BC310,RANK(BD303,BD286:BD310))</f>
        <v>7</v>
      </c>
      <c r="BF303" s="130" t="str">
        <f>$BT$55</f>
        <v>Eigenkapitalrentabilität</v>
      </c>
      <c r="BG303" s="125"/>
      <c r="BI303" s="124"/>
      <c r="BJ303" s="124" t="str">
        <f ca="1">VLOOKUP(BC303,BE286:BF310,2,0)</f>
        <v>Eigenkapitalanteil</v>
      </c>
    </row>
    <row r="304" spans="55:62" hidden="1" x14ac:dyDescent="0.25">
      <c r="BC304" s="210">
        <v>19</v>
      </c>
      <c r="BD304" s="211">
        <f ca="1">RAND()*BC310</f>
        <v>20.058880980852752</v>
      </c>
      <c r="BE304" s="75" cm="1">
        <f t="array" aca="1" ref="BE304" ca="1">INDEX(BC286:BC310,RANK(BD304,BD286:BD310))</f>
        <v>5</v>
      </c>
      <c r="BF304" s="130" t="str">
        <f>$BT$56</f>
        <v>Gesamtkapitalrentabilität</v>
      </c>
      <c r="BG304" s="125"/>
      <c r="BI304" s="124"/>
      <c r="BJ304" s="124" t="str">
        <f ca="1">VLOOKUP(BC304,BE286:BF310,2,0)</f>
        <v>Gewinnrate</v>
      </c>
    </row>
    <row r="305" spans="55:63" hidden="1" x14ac:dyDescent="0.25">
      <c r="BC305" s="210">
        <v>20</v>
      </c>
      <c r="BD305" s="211">
        <f ca="1">RAND()*BC310</f>
        <v>7.7708534622377536</v>
      </c>
      <c r="BE305" s="75" cm="1">
        <f t="array" aca="1" ref="BE305" ca="1">INDEX(BC286:BC310,RANK(BD305,BD286:BD310))</f>
        <v>16</v>
      </c>
      <c r="BF305" s="130" t="str">
        <f>$BT$59</f>
        <v>Ertrag</v>
      </c>
      <c r="BG305" s="125"/>
      <c r="BI305" s="124"/>
      <c r="BJ305" s="124" t="str">
        <f ca="1">VLOOKUP(BC305,BE286:BF310,2,0)</f>
        <v>Grad des Umlaufvermögens</v>
      </c>
    </row>
    <row r="306" spans="55:63" hidden="1" x14ac:dyDescent="0.25">
      <c r="BC306" s="210">
        <v>21</v>
      </c>
      <c r="BD306" s="211">
        <f ca="1">RAND()*BC310</f>
        <v>0.33561293463509612</v>
      </c>
      <c r="BE306" s="75" cm="1">
        <f t="array" aca="1" ref="BE306" ca="1">INDEX(BC286:BC310,RANK(BD306,BD286:BD310))</f>
        <v>25</v>
      </c>
      <c r="BF306" s="130" t="str">
        <f>$BU$59</f>
        <v>Produktionsfaktoren</v>
      </c>
      <c r="BG306" s="125"/>
      <c r="BI306" s="124"/>
      <c r="BJ306" s="124" t="str">
        <f ca="1">VLOOKUP(BC306,BE286:BF310,2,0)</f>
        <v>Kapital</v>
      </c>
    </row>
    <row r="307" spans="55:63" hidden="1" x14ac:dyDescent="0.25">
      <c r="BC307" s="210">
        <v>22</v>
      </c>
      <c r="BD307" s="211">
        <f ca="1">RAND()*BC310</f>
        <v>0.88523022862852796</v>
      </c>
      <c r="BE307" s="75" cm="1">
        <f t="array" aca="1" ref="BE307" ca="1">INDEX(BC286:BC310,RANK(BD307,BD286:BD310))</f>
        <v>24</v>
      </c>
      <c r="BF307" s="130" t="str">
        <f>$BT$60</f>
        <v>Arbeit</v>
      </c>
      <c r="BG307" s="125"/>
      <c r="BI307" s="124"/>
      <c r="BJ307" s="124" t="str">
        <f ca="1">VLOOKUP(BC307,BE286:BF310,2,0)</f>
        <v>Anlagenintensität</v>
      </c>
    </row>
    <row r="308" spans="55:63" hidden="1" x14ac:dyDescent="0.25">
      <c r="BC308" s="210">
        <v>23</v>
      </c>
      <c r="BD308" s="211">
        <f ca="1">RAND()*BC310</f>
        <v>3.7852185593273884</v>
      </c>
      <c r="BE308" s="75" cm="1">
        <f t="array" aca="1" ref="BE308" ca="1">INDEX(BC286:BC310,RANK(BD308,BD286:BD310))</f>
        <v>21</v>
      </c>
      <c r="BF308" s="130" t="str">
        <f>$BU$60</f>
        <v>Kapital</v>
      </c>
      <c r="BG308" s="125"/>
      <c r="BI308" s="124"/>
      <c r="BJ308" s="124" t="str">
        <f ca="1">VLOOKUP(BC308,BE286:BF310,2,0)</f>
        <v>Unternehmergewinn</v>
      </c>
    </row>
    <row r="309" spans="55:63" hidden="1" x14ac:dyDescent="0.25">
      <c r="BC309" s="210">
        <v>24</v>
      </c>
      <c r="BD309" s="211">
        <f ca="1">RAND()*BC310</f>
        <v>12.761520608009787</v>
      </c>
      <c r="BE309" s="75" cm="1">
        <f t="array" aca="1" ref="BE309" ca="1">INDEX(BC286:BC310,RANK(BD309,BD286:BD310))</f>
        <v>12</v>
      </c>
      <c r="BF309" s="130" t="str">
        <f>$BV$60</f>
        <v>Aufwand</v>
      </c>
      <c r="BG309" s="125"/>
      <c r="BI309" s="124"/>
      <c r="BJ309" s="124" t="str">
        <f ca="1">VLOOKUP(BC309,BE286:BF310,2,0)</f>
        <v>Arbeit</v>
      </c>
    </row>
    <row r="310" spans="55:63" hidden="1" x14ac:dyDescent="0.25">
      <c r="BC310" s="212">
        <v>25</v>
      </c>
      <c r="BD310" s="211">
        <f ca="1">RAND()*BC310</f>
        <v>23.356673392850844</v>
      </c>
      <c r="BE310" s="75" cm="1">
        <f t="array" aca="1" ref="BE310" ca="1">INDEX(BC286:BC310,RANK(BD310,BD286:BD310))</f>
        <v>2</v>
      </c>
      <c r="BF310" s="213" t="s">
        <v>325</v>
      </c>
      <c r="BG310" s="125"/>
      <c r="BI310" s="124"/>
      <c r="BJ310" s="124" t="str">
        <f ca="1">VLOOKUP(BC310,BE286:BF310,2,0)</f>
        <v>Produktionsfaktoren</v>
      </c>
    </row>
    <row r="311" spans="55:63" hidden="1" x14ac:dyDescent="0.25">
      <c r="BC311" s="127"/>
      <c r="BD311" s="128"/>
      <c r="BE311" s="129"/>
      <c r="BF311" s="130"/>
      <c r="BG311" s="125"/>
      <c r="BI311" s="124"/>
      <c r="BJ311" s="124"/>
    </row>
    <row r="312" spans="55:63" ht="15.75" hidden="1" thickBot="1" x14ac:dyDescent="0.3">
      <c r="BC312" s="127"/>
      <c r="BD312" s="128"/>
      <c r="BE312" s="129"/>
      <c r="BF312" s="130"/>
      <c r="BG312" s="125"/>
      <c r="BI312" s="124"/>
      <c r="BJ312" s="122" t="s">
        <v>333</v>
      </c>
      <c r="BK312" s="209" t="s">
        <v>332</v>
      </c>
    </row>
    <row r="313" spans="55:63" hidden="1" x14ac:dyDescent="0.25">
      <c r="BC313" s="210">
        <v>1</v>
      </c>
      <c r="BD313" s="211">
        <f ca="1">RAND()*BC337</f>
        <v>17.157657761859028</v>
      </c>
      <c r="BE313" s="75" cm="1">
        <f t="array" aca="1" ref="BE313" ca="1">INDEX(BC313:BC337,RANK(BD313,BD313:BD337))</f>
        <v>10</v>
      </c>
      <c r="BF313" s="130" t="str">
        <f>$BT$77</f>
        <v>Einnahmen</v>
      </c>
      <c r="BG313" s="125"/>
      <c r="BI313" s="124"/>
      <c r="BJ313" s="124" t="str">
        <f ca="1">VLOOKUP(BC313,BE313:BF337,2,0)</f>
        <v>Kapitalflussrechnung</v>
      </c>
    </row>
    <row r="314" spans="55:63" hidden="1" x14ac:dyDescent="0.25">
      <c r="BC314" s="210">
        <v>2</v>
      </c>
      <c r="BD314" s="211">
        <f ca="1">RAND()*BC337</f>
        <v>14.806255616556028</v>
      </c>
      <c r="BE314" s="75" cm="1">
        <f t="array" aca="1" ref="BE314" ca="1">INDEX(BC313:BC337,RANK(BD314,BD313:BD337))</f>
        <v>13</v>
      </c>
      <c r="BF314" s="130" t="str">
        <f>$BT$78</f>
        <v>Ausgaben</v>
      </c>
      <c r="BG314" s="125"/>
      <c r="BI314" s="124"/>
      <c r="BJ314" s="124" t="str">
        <f ca="1">VLOOKUP(BC314,BE313:BF337,2,0)</f>
        <v>Verlustrate</v>
      </c>
    </row>
    <row r="315" spans="55:63" hidden="1" x14ac:dyDescent="0.25">
      <c r="BC315" s="210">
        <v>3</v>
      </c>
      <c r="BD315" s="211">
        <f ca="1">RAND()*BC337</f>
        <v>6.2773633538027118</v>
      </c>
      <c r="BE315" s="75" cm="1">
        <f t="array" aca="1" ref="BE315" ca="1">INDEX(BC313:BC337,RANK(BD315,BD313:BD337))</f>
        <v>21</v>
      </c>
      <c r="BF315" s="130" t="str">
        <f>$BU$78</f>
        <v>Finanzierungskraft</v>
      </c>
      <c r="BG315" s="125"/>
      <c r="BI315" s="124"/>
      <c r="BJ315" s="124" t="str">
        <f ca="1">VLOOKUP(BC315,BE313:BF337,2,0)</f>
        <v>Cash-Flow III</v>
      </c>
    </row>
    <row r="316" spans="55:63" hidden="1" x14ac:dyDescent="0.25">
      <c r="BC316" s="210">
        <v>4</v>
      </c>
      <c r="BD316" s="211">
        <f ca="1">RAND()*BC337</f>
        <v>16.827005354104134</v>
      </c>
      <c r="BE316" s="75">
        <f t="array" aca="1" ref="BE316" ca="1">INDEX(BC313:BC337,RANK(BD316,BD313:BD337))</f>
        <v>11</v>
      </c>
      <c r="BF316" s="130" t="str">
        <f>$BT$80</f>
        <v>Cash-Flow</v>
      </c>
      <c r="BG316" s="125"/>
      <c r="BI316" s="124"/>
      <c r="BJ316" s="124" t="str">
        <f ca="1">VLOOKUP(BC316,BE313:BF337,2,0)</f>
        <v>Eigenkapitalbildung</v>
      </c>
    </row>
    <row r="317" spans="55:63" hidden="1" x14ac:dyDescent="0.25">
      <c r="BC317" s="210">
        <v>5</v>
      </c>
      <c r="BD317" s="211">
        <f ca="1">RAND()*BC337</f>
        <v>19.363135872891039</v>
      </c>
      <c r="BE317" s="75">
        <f t="array" aca="1" ref="BE317" ca="1">INDEX(BC313:BC337,RANK(BD317,BD313:BD337))</f>
        <v>9</v>
      </c>
      <c r="BF317" s="130" t="str">
        <f>$BT$83</f>
        <v>Cash-Flow I</v>
      </c>
      <c r="BG317" s="125"/>
      <c r="BI317" s="124"/>
      <c r="BJ317" s="124" t="str">
        <f ca="1">VLOOKUP(BC317,BE313:BF337,2,0)</f>
        <v>Stabilität</v>
      </c>
    </row>
    <row r="318" spans="55:63" hidden="1" x14ac:dyDescent="0.25">
      <c r="BC318" s="210">
        <v>6</v>
      </c>
      <c r="BD318" s="211">
        <f ca="1">RAND()*BC337</f>
        <v>4.5307493842719397</v>
      </c>
      <c r="BE318" s="75" cm="1">
        <f t="array" aca="1" ref="BE318" ca="1">INDEX(BC313:BC337,RANK(BD318,BD313:BD337))</f>
        <v>23</v>
      </c>
      <c r="BF318" s="130" t="str">
        <f>$BT$84</f>
        <v>Cash-Flow II</v>
      </c>
      <c r="BG318" s="125"/>
      <c r="BI318" s="124"/>
      <c r="BJ318" s="124" t="str">
        <f ca="1">VLOOKUP(BC318,BE313:BF337,2,0)</f>
        <v>Liquidität</v>
      </c>
    </row>
    <row r="319" spans="55:63" hidden="1" x14ac:dyDescent="0.25">
      <c r="BC319" s="210">
        <v>7</v>
      </c>
      <c r="BD319" s="211">
        <f ca="1">RAND()*BC337</f>
        <v>23.33690811922736</v>
      </c>
      <c r="BE319" s="75">
        <f t="array" aca="1" ref="BE319" ca="1">INDEX(BC313:BC337,RANK(BD319,BD313:BD337))</f>
        <v>3</v>
      </c>
      <c r="BF319" s="130" t="str">
        <f>$BT$85</f>
        <v>Cash-Flow III</v>
      </c>
      <c r="BG319" s="125"/>
      <c r="BI319" s="124"/>
      <c r="BJ319" s="124" t="str">
        <f ca="1">VLOOKUP(BC319,BE313:BF337,2,0)</f>
        <v>Eigenkapitalanteil</v>
      </c>
    </row>
    <row r="320" spans="55:63" hidden="1" x14ac:dyDescent="0.25">
      <c r="BC320" s="210">
        <v>8</v>
      </c>
      <c r="BD320" s="211">
        <f ca="1">RAND()*BC337</f>
        <v>24.931383571510356</v>
      </c>
      <c r="BE320" s="75">
        <f t="array" aca="1" ref="BE320" ca="1">INDEX(BC313:BC337,RANK(BD320,BD313:BD337))</f>
        <v>1</v>
      </c>
      <c r="BF320" s="130" t="str">
        <f>$BT$86</f>
        <v>Kapitalflussrechnung</v>
      </c>
      <c r="BG320" s="125"/>
      <c r="BI320" s="124"/>
      <c r="BJ320" s="124" t="str">
        <f ca="1">VLOOKUP(BC320,BE313:BF337,2,0)</f>
        <v>Gewinnrate</v>
      </c>
    </row>
    <row r="321" spans="55:62" hidden="1" x14ac:dyDescent="0.25">
      <c r="BC321" s="210">
        <v>9</v>
      </c>
      <c r="BD321" s="211">
        <f ca="1">RAND()*BC337</f>
        <v>14.420731084589624</v>
      </c>
      <c r="BE321" s="75">
        <f t="array" aca="1" ref="BE321" ca="1">INDEX(BC313:BC337,RANK(BD321,BD313:BD337))</f>
        <v>14</v>
      </c>
      <c r="BF321" s="130" t="str">
        <f>$BT$127</f>
        <v>Fähigkeit</v>
      </c>
      <c r="BG321" s="125"/>
      <c r="BI321" s="124"/>
      <c r="BJ321" s="124" t="str">
        <f ca="1">VLOOKUP(BC321,BE313:BF337,2,0)</f>
        <v>Cash-Flow I</v>
      </c>
    </row>
    <row r="322" spans="55:62" hidden="1" x14ac:dyDescent="0.25">
      <c r="BC322" s="210">
        <v>10</v>
      </c>
      <c r="BD322" s="211">
        <f ca="1">RAND()*BC337</f>
        <v>2.9732799118200122</v>
      </c>
      <c r="BE322" s="75">
        <f t="array" aca="1" ref="BE322" ca="1">INDEX(BC313:BC337,RANK(BD322,BD313:BD337))</f>
        <v>25</v>
      </c>
      <c r="BF322" s="130" t="str">
        <f>$BU$127</f>
        <v>Rentabilität</v>
      </c>
      <c r="BG322" s="125"/>
      <c r="BI322" s="124"/>
      <c r="BJ322" s="124" t="str">
        <f ca="1">VLOOKUP(BC322,BE313:BF337,2,0)</f>
        <v>Einnahmen</v>
      </c>
    </row>
    <row r="323" spans="55:62" hidden="1" x14ac:dyDescent="0.25">
      <c r="BC323" s="210">
        <v>11</v>
      </c>
      <c r="BD323" s="211">
        <f ca="1">RAND()*BC337</f>
        <v>22.875203524146063</v>
      </c>
      <c r="BE323" s="75">
        <f t="array" aca="1" ref="BE323" ca="1">INDEX(BC313:BC337,RANK(BD323,BD313:BD337))</f>
        <v>6</v>
      </c>
      <c r="BF323" s="130" t="str">
        <f>$BT$128</f>
        <v>Liquidität</v>
      </c>
      <c r="BG323" s="125"/>
      <c r="BI323" s="124"/>
      <c r="BJ323" s="124" t="str">
        <f ca="1">VLOOKUP(BC323,BE313:BF337,2,0)</f>
        <v>Cash-Flow</v>
      </c>
    </row>
    <row r="324" spans="55:62" hidden="1" x14ac:dyDescent="0.25">
      <c r="BC324" s="210">
        <v>12</v>
      </c>
      <c r="BD324" s="211">
        <f ca="1">RAND()*BC337</f>
        <v>12.09796018191242</v>
      </c>
      <c r="BE324" s="75">
        <f t="array" aca="1" ref="BE324" ca="1">INDEX(BC313:BC337,RANK(BD324,BD313:BD337))</f>
        <v>16</v>
      </c>
      <c r="BF324" s="130" t="str">
        <f>$BT$129</f>
        <v>langfristig</v>
      </c>
      <c r="BG324" s="125"/>
      <c r="BI324" s="124"/>
      <c r="BJ324" s="124" t="str">
        <f ca="1">VLOOKUP(BC324,BE313:BF337,2,0)</f>
        <v>Kapitaldienst</v>
      </c>
    </row>
    <row r="325" spans="55:62" hidden="1" x14ac:dyDescent="0.25">
      <c r="BC325" s="210">
        <v>13</v>
      </c>
      <c r="BD325" s="211">
        <f ca="1">RAND()*BC337</f>
        <v>8.9012714777803126</v>
      </c>
      <c r="BE325" s="75">
        <f t="array" aca="1" ref="BE325" ca="1">INDEX(BC313:BC337,RANK(BD325,BD313:BD337))</f>
        <v>18</v>
      </c>
      <c r="BF325" s="130" t="str">
        <f>$BT$119</f>
        <v>Fremdkapitalanteil</v>
      </c>
      <c r="BG325" s="125"/>
      <c r="BI325" s="124"/>
      <c r="BJ325" s="124" t="str">
        <f ca="1">VLOOKUP(BC325,BE313:BF337,2,0)</f>
        <v>Ausgaben</v>
      </c>
    </row>
    <row r="326" spans="55:62" hidden="1" x14ac:dyDescent="0.25">
      <c r="BC326" s="210">
        <v>14</v>
      </c>
      <c r="BD326" s="211">
        <f ca="1">RAND()*BC337</f>
        <v>9.4733313581458152</v>
      </c>
      <c r="BE326" s="75">
        <f t="array" aca="1" ref="BE326" ca="1">INDEX(BC313:BC337,RANK(BD326,BD313:BD337))</f>
        <v>17</v>
      </c>
      <c r="BF326" s="130" t="str">
        <f>$BT$120</f>
        <v>Anlagenintensität</v>
      </c>
      <c r="BG326" s="125"/>
      <c r="BI326" s="124"/>
      <c r="BJ326" s="124" t="str">
        <f ca="1">VLOOKUP(BC326,BE313:BF337,2,0)</f>
        <v>Fähigkeit</v>
      </c>
    </row>
    <row r="327" spans="55:62" hidden="1" x14ac:dyDescent="0.25">
      <c r="BC327" s="210">
        <v>15</v>
      </c>
      <c r="BD327" s="211">
        <f ca="1">RAND()*BC337</f>
        <v>4.7619783364113735</v>
      </c>
      <c r="BE327" s="75">
        <f t="array" aca="1" ref="BE327" ca="1">INDEX(BC313:BC337,RANK(BD327,BD313:BD337))</f>
        <v>22</v>
      </c>
      <c r="BF327" s="130" t="str">
        <f>$BT$121</f>
        <v>Veralterungsgrad von abnutzbarem Anlagevermögen</v>
      </c>
      <c r="BG327" s="125"/>
      <c r="BI327" s="124"/>
      <c r="BJ327" s="124" t="str">
        <f ca="1">VLOOKUP(BC327,BE313:BF337,2,0)</f>
        <v>Aufwand</v>
      </c>
    </row>
    <row r="328" spans="55:62" hidden="1" x14ac:dyDescent="0.25">
      <c r="BC328" s="210">
        <v>16</v>
      </c>
      <c r="BD328" s="211">
        <f ca="1">RAND()*BC337</f>
        <v>19.681211115998138</v>
      </c>
      <c r="BE328" s="75">
        <f t="array" aca="1" ref="BE328" ca="1">INDEX(BC313:BC337,RANK(BD328,BD313:BD337))</f>
        <v>8</v>
      </c>
      <c r="BF328" s="130" t="str">
        <f>$BT$122</f>
        <v>Gewinnrate</v>
      </c>
      <c r="BG328" s="125"/>
      <c r="BI328" s="124"/>
      <c r="BJ328" s="124" t="str">
        <f ca="1">VLOOKUP(BC328,BE313:BF337,2,0)</f>
        <v>langfristig</v>
      </c>
    </row>
    <row r="329" spans="55:62" hidden="1" x14ac:dyDescent="0.25">
      <c r="BC329" s="210">
        <v>17</v>
      </c>
      <c r="BD329" s="211">
        <f ca="1">RAND()*BC337</f>
        <v>23.198789873024083</v>
      </c>
      <c r="BE329" s="75">
        <f t="array" aca="1" ref="BE329" ca="1">INDEX(BC313:BC337,RANK(BD329,BD313:BD337))</f>
        <v>4</v>
      </c>
      <c r="BF329" s="130" t="str">
        <f>$BT$123</f>
        <v>Eigenkapitalbildung</v>
      </c>
      <c r="BG329" s="125"/>
      <c r="BI329" s="124"/>
      <c r="BJ329" s="124" t="str">
        <f ca="1">VLOOKUP(BC329,BE313:BF337,2,0)</f>
        <v>Anlagenintensität</v>
      </c>
    </row>
    <row r="330" spans="55:62" hidden="1" x14ac:dyDescent="0.25">
      <c r="BC330" s="210">
        <v>18</v>
      </c>
      <c r="BD330" s="211">
        <f ca="1">RAND()*BC337</f>
        <v>6.8858940319585447</v>
      </c>
      <c r="BE330" s="75" cm="1">
        <f t="array" aca="1" ref="BE330" ca="1">INDEX(BC313:BC337,RANK(BD330,BD313:BD337))</f>
        <v>20</v>
      </c>
      <c r="BF330" s="130" t="str">
        <f>$BT$124</f>
        <v>Kapitaldienstgrenze</v>
      </c>
      <c r="BG330" s="125"/>
      <c r="BI330" s="124"/>
      <c r="BJ330" s="124" t="str">
        <f ca="1">VLOOKUP(BC330,BE313:BF337,2,0)</f>
        <v>Fremdkapitalanteil</v>
      </c>
    </row>
    <row r="331" spans="55:62" hidden="1" x14ac:dyDescent="0.25">
      <c r="BC331" s="210">
        <v>19</v>
      </c>
      <c r="BD331" s="211">
        <f ca="1">RAND()*BC337</f>
        <v>15.40636208224115</v>
      </c>
      <c r="BE331" s="75" cm="1">
        <f t="array" aca="1" ref="BE331" ca="1">INDEX(BC313:BC337,RANK(BD331,BD313:BD337))</f>
        <v>12</v>
      </c>
      <c r="BF331" s="213" t="s">
        <v>328</v>
      </c>
      <c r="BG331" s="125"/>
      <c r="BI331" s="124"/>
      <c r="BJ331" s="124" t="str">
        <f ca="1">VLOOKUP(BC331,BE313:BF337,2,0)</f>
        <v>Return on Investment</v>
      </c>
    </row>
    <row r="332" spans="55:62" hidden="1" x14ac:dyDescent="0.25">
      <c r="BC332" s="210">
        <v>20</v>
      </c>
      <c r="BD332" s="211">
        <f ca="1">RAND()*BC337</f>
        <v>12.166592942368947</v>
      </c>
      <c r="BE332" s="75" cm="1">
        <f t="array" aca="1" ref="BE332" ca="1">INDEX(BC313:BC337,RANK(BD332,BD313:BD337))</f>
        <v>15</v>
      </c>
      <c r="BF332" s="213" t="s">
        <v>33</v>
      </c>
      <c r="BG332" s="125"/>
      <c r="BI332" s="124"/>
      <c r="BJ332" s="124" t="str">
        <f ca="1">VLOOKUP(BC332,BE313:BF337,2,0)</f>
        <v>Kapitaldienstgrenze</v>
      </c>
    </row>
    <row r="333" spans="55:62" hidden="1" x14ac:dyDescent="0.25">
      <c r="BC333" s="210">
        <v>21</v>
      </c>
      <c r="BD333" s="211">
        <f ca="1">RAND()*BC337</f>
        <v>3.9735945781272903</v>
      </c>
      <c r="BE333" s="75" cm="1">
        <f t="array" aca="1" ref="BE333" ca="1">INDEX(BC313:BC337,RANK(BD333,BD313:BD337))</f>
        <v>24</v>
      </c>
      <c r="BF333" s="213" t="s">
        <v>25</v>
      </c>
      <c r="BG333" s="125"/>
      <c r="BI333" s="124"/>
      <c r="BJ333" s="124" t="str">
        <f ca="1">VLOOKUP(BC333,BE313:BF337,2,0)</f>
        <v>Finanzierungskraft</v>
      </c>
    </row>
    <row r="334" spans="55:62" hidden="1" x14ac:dyDescent="0.25">
      <c r="BC334" s="210">
        <v>22</v>
      </c>
      <c r="BD334" s="211">
        <f ca="1">RAND()*BC337</f>
        <v>7.0842794141022596</v>
      </c>
      <c r="BE334" s="75" cm="1">
        <f t="array" aca="1" ref="BE334" ca="1">INDEX(BC313:BC337,RANK(BD334,BD313:BD337))</f>
        <v>19</v>
      </c>
      <c r="BF334" s="213" t="s">
        <v>329</v>
      </c>
      <c r="BG334" s="125"/>
      <c r="BI334" s="124"/>
      <c r="BJ334" s="124" t="str">
        <f ca="1">VLOOKUP(BC334,BE313:BF337,2,0)</f>
        <v>Veralterungsgrad von abnutzbarem Anlagevermögen</v>
      </c>
    </row>
    <row r="335" spans="55:62" hidden="1" x14ac:dyDescent="0.25">
      <c r="BC335" s="210">
        <v>23</v>
      </c>
      <c r="BD335" s="211">
        <f ca="1">RAND()*BC337</f>
        <v>22.885066639986835</v>
      </c>
      <c r="BE335" s="75" cm="1">
        <f t="array" aca="1" ref="BE335" ca="1">INDEX(BC313:BC337,RANK(BD335,BD313:BD337))</f>
        <v>5</v>
      </c>
      <c r="BF335" s="213" t="s">
        <v>330</v>
      </c>
      <c r="BG335" s="26"/>
      <c r="BJ335" s="124" t="str">
        <f ca="1">VLOOKUP(BC335,BE313:BF337,2,0)</f>
        <v>Cash-Flow II</v>
      </c>
    </row>
    <row r="336" spans="55:62" hidden="1" x14ac:dyDescent="0.25">
      <c r="BC336" s="210">
        <v>24</v>
      </c>
      <c r="BD336" s="211">
        <f ca="1">RAND()*BC337</f>
        <v>20.667793982361978</v>
      </c>
      <c r="BE336" s="75" cm="1">
        <f t="array" aca="1" ref="BE336" ca="1">INDEX(BC313:BC337,RANK(BD336,BD313:BD337))</f>
        <v>7</v>
      </c>
      <c r="BF336" s="213" t="s">
        <v>9</v>
      </c>
      <c r="BG336" s="26"/>
      <c r="BJ336" s="124" t="str">
        <f ca="1">VLOOKUP(BC336,BE313:BF337,2,0)</f>
        <v>Ertrag</v>
      </c>
    </row>
    <row r="337" spans="55:63" hidden="1" x14ac:dyDescent="0.25">
      <c r="BC337" s="212">
        <v>25</v>
      </c>
      <c r="BD337" s="211">
        <f ca="1">RAND()*BC337</f>
        <v>24.761534073386056</v>
      </c>
      <c r="BE337" s="75" cm="1">
        <f t="array" aca="1" ref="BE337" ca="1">INDEX(BC313:BC337,RANK(BD337,BD313:BD337))</f>
        <v>2</v>
      </c>
      <c r="BF337" s="213" t="s">
        <v>331</v>
      </c>
      <c r="BG337" s="26"/>
      <c r="BJ337" s="124" t="str">
        <f ca="1">VLOOKUP(BC337,BE313:BF337,2,0)</f>
        <v>Rentabilität</v>
      </c>
    </row>
    <row r="338" spans="55:63" hidden="1" x14ac:dyDescent="0.25">
      <c r="BG338" s="26"/>
    </row>
    <row r="339" spans="55:63" ht="15.75" hidden="1" thickBot="1" x14ac:dyDescent="0.3">
      <c r="BJ339" s="122" t="s">
        <v>335</v>
      </c>
      <c r="BK339" s="209" t="s">
        <v>334</v>
      </c>
    </row>
    <row r="340" spans="55:63" hidden="1" x14ac:dyDescent="0.25">
      <c r="BC340" s="210">
        <v>1</v>
      </c>
      <c r="BD340" s="211">
        <f ca="1">RAND()*BC364</f>
        <v>13.26482760099057</v>
      </c>
      <c r="BE340" s="75" cm="1">
        <f t="array" aca="1" ref="BE340" ca="1">INDEX(BC340:BC364,RANK(BD340,BD340:BD364))</f>
        <v>14</v>
      </c>
      <c r="BF340" s="130" t="str">
        <f>$BT$139</f>
        <v>Eigenkapital</v>
      </c>
      <c r="BG340" s="125"/>
      <c r="BI340" s="124"/>
      <c r="BJ340" s="124" t="str">
        <f ca="1">VLOOKUP(BC340,BE340:BF364,2,0)</f>
        <v>Abhängigkeit von Kreditnehmern</v>
      </c>
    </row>
    <row r="341" spans="55:63" hidden="1" x14ac:dyDescent="0.25">
      <c r="BC341" s="210">
        <v>2</v>
      </c>
      <c r="BD341" s="211">
        <f ca="1">RAND()*BC364</f>
        <v>9.8382665976334085</v>
      </c>
      <c r="BE341" s="75" cm="1">
        <f t="array" aca="1" ref="BE341" ca="1">INDEX(BC340:BC364,RANK(BD341,BD340:BD364))</f>
        <v>20</v>
      </c>
      <c r="BF341" s="130" t="str">
        <f>$BT$140</f>
        <v>Fremdkapital</v>
      </c>
      <c r="BG341" s="125"/>
      <c r="BI341" s="124"/>
      <c r="BJ341" s="124" t="str">
        <f ca="1">VLOOKUP(BC341,BE340:BF364,2,0)</f>
        <v>Umlaufvermögen</v>
      </c>
    </row>
    <row r="342" spans="55:63" hidden="1" x14ac:dyDescent="0.25">
      <c r="BC342" s="210">
        <v>3</v>
      </c>
      <c r="BD342" s="211">
        <f ca="1">RAND()*BC364</f>
        <v>1.3986785739741854</v>
      </c>
      <c r="BE342" s="75" cm="1">
        <f t="array" aca="1" ref="BE342" ca="1">INDEX(BC340:BC364,RANK(BD342,BD340:BD364))</f>
        <v>24</v>
      </c>
      <c r="BF342" s="130" t="str">
        <f>$BT$141</f>
        <v>Gesamtkapital</v>
      </c>
      <c r="BG342" s="125"/>
      <c r="BI342" s="124"/>
      <c r="BJ342" s="124" t="str">
        <f ca="1">VLOOKUP(BC342,BE340:BF364,2,0)</f>
        <v>Indirekte Vermarktung</v>
      </c>
    </row>
    <row r="343" spans="55:63" hidden="1" x14ac:dyDescent="0.25">
      <c r="BC343" s="210">
        <v>4</v>
      </c>
      <c r="BD343" s="211">
        <f ca="1">RAND()*BC364</f>
        <v>14.342601550397156</v>
      </c>
      <c r="BE343" s="75">
        <f t="array" aca="1" ref="BE343" ca="1">INDEX(BC340:BC364,RANK(BD343,BD340:BD364))</f>
        <v>12</v>
      </c>
      <c r="BF343" s="130" t="str">
        <f>$BT$135</f>
        <v>Abhängigkeit von Kreditgebern</v>
      </c>
      <c r="BG343" s="125"/>
      <c r="BI343" s="124"/>
      <c r="BJ343" s="124" t="str">
        <f ca="1">VLOOKUP(BC343,BE340:BF364,2,0)</f>
        <v>Unternehmenszweck</v>
      </c>
    </row>
    <row r="344" spans="55:63" hidden="1" x14ac:dyDescent="0.25">
      <c r="BC344" s="210">
        <v>5</v>
      </c>
      <c r="BD344" s="211">
        <f ca="1">RAND()*BC364</f>
        <v>17.657643321462167</v>
      </c>
      <c r="BE344" s="75">
        <f t="array" aca="1" ref="BE344" ca="1">INDEX(BC340:BC364,RANK(BD344,BD340:BD364))</f>
        <v>5</v>
      </c>
      <c r="BF344" s="130" t="str">
        <f>$BT$136</f>
        <v>Risikobereitschaft bei der Finanzierung</v>
      </c>
      <c r="BG344" s="125"/>
      <c r="BI344" s="124"/>
      <c r="BJ344" s="124" t="str">
        <f ca="1">VLOOKUP(BC344,BE340:BF364,2,0)</f>
        <v>Risikobereitschaft bei der Finanzierung</v>
      </c>
    </row>
    <row r="345" spans="55:63" hidden="1" x14ac:dyDescent="0.25">
      <c r="BC345" s="210">
        <v>6</v>
      </c>
      <c r="BD345" s="211">
        <f ca="1">RAND()*BC364</f>
        <v>0.26645692692773004</v>
      </c>
      <c r="BE345" s="75" cm="1">
        <f t="array" aca="1" ref="BE345" ca="1">INDEX(BC340:BC364,RANK(BD345,BD340:BD364))</f>
        <v>25</v>
      </c>
      <c r="BF345" s="130" t="str">
        <f>$BT$27</f>
        <v>Anlagevermögen</v>
      </c>
      <c r="BG345" s="125"/>
      <c r="BI345" s="124"/>
      <c r="BJ345" s="124" t="str">
        <f ca="1">VLOOKUP(BC345,BE340:BF364,2,0)</f>
        <v>Forderungen gegen verbundene Unternehmen</v>
      </c>
    </row>
    <row r="346" spans="55:63" hidden="1" x14ac:dyDescent="0.25">
      <c r="BC346" s="210">
        <v>7</v>
      </c>
      <c r="BD346" s="211">
        <f ca="1">RAND()*BC364</f>
        <v>19.533742694177327</v>
      </c>
      <c r="BE346" s="75">
        <f t="array" aca="1" ref="BE346" ca="1">INDEX(BC340:BC364,RANK(BD346,BD340:BD364))</f>
        <v>2</v>
      </c>
      <c r="BF346" s="130" t="str">
        <f>$BT$28</f>
        <v>Umlaufvermögen</v>
      </c>
      <c r="BG346" s="125"/>
      <c r="BI346" s="124"/>
      <c r="BJ346" s="124" t="str">
        <f ca="1">VLOOKUP(BC346,BE340:BF364,2,0)</f>
        <v>Kundenzufriedenheit</v>
      </c>
    </row>
    <row r="347" spans="55:63" hidden="1" x14ac:dyDescent="0.25">
      <c r="BC347" s="210">
        <v>8</v>
      </c>
      <c r="BD347" s="211">
        <f ca="1">RAND()*BC364</f>
        <v>10.843272569878668</v>
      </c>
      <c r="BE347" s="75">
        <f t="array" aca="1" ref="BE347" ca="1">INDEX(BC340:BC364,RANK(BD347,BD340:BD364))</f>
        <v>18</v>
      </c>
      <c r="BF347" s="130" t="str">
        <f>$BT$29</f>
        <v>Gesamtvermögen</v>
      </c>
      <c r="BG347" s="125"/>
      <c r="BI347" s="124"/>
      <c r="BJ347" s="124" t="str">
        <f ca="1">VLOOKUP(BC347,BE340:BF364,2,0)</f>
        <v>Direktvermarktung</v>
      </c>
    </row>
    <row r="348" spans="55:63" hidden="1" x14ac:dyDescent="0.25">
      <c r="BC348" s="210">
        <v>9</v>
      </c>
      <c r="BD348" s="211">
        <f ca="1">RAND()*BC364</f>
        <v>13.779552534455327</v>
      </c>
      <c r="BE348" s="75">
        <f t="array" aca="1" ref="BE348" ca="1">INDEX(BC340:BC364,RANK(BD348,BD340:BD364))</f>
        <v>13</v>
      </c>
      <c r="BF348" s="130" t="str">
        <f>$BT$90</f>
        <v>Sachanlagen</v>
      </c>
      <c r="BG348" s="125"/>
      <c r="BI348" s="124"/>
      <c r="BJ348" s="124" t="str">
        <f ca="1">VLOOKUP(BC348,BE340:BF364,2,0)</f>
        <v>Finanzanlagen (z.B. Genossenschaftsanteile)</v>
      </c>
    </row>
    <row r="349" spans="55:63" hidden="1" x14ac:dyDescent="0.25">
      <c r="BC349" s="210">
        <v>10</v>
      </c>
      <c r="BD349" s="211">
        <f ca="1">RAND()*BC364</f>
        <v>17.76860140375393</v>
      </c>
      <c r="BE349" s="75">
        <f t="array" aca="1" ref="BE349" ca="1">INDEX(BC340:BC364,RANK(BD349,BD340:BD364))</f>
        <v>4</v>
      </c>
      <c r="BF349" s="130" t="str">
        <f>$BT$91</f>
        <v>Unternehmenszweck</v>
      </c>
      <c r="BG349" s="125"/>
      <c r="BI349" s="124"/>
      <c r="BJ349" s="124" t="str">
        <f ca="1">VLOOKUP(BC349,BE340:BF364,2,0)</f>
        <v>Dienstleistungen</v>
      </c>
    </row>
    <row r="350" spans="55:63" hidden="1" x14ac:dyDescent="0.25">
      <c r="BC350" s="210">
        <v>11</v>
      </c>
      <c r="BD350" s="211">
        <f ca="1">RAND()*BC364</f>
        <v>11.376795172579612</v>
      </c>
      <c r="BE350" s="75">
        <f t="array" aca="1" ref="BE350" ca="1">INDEX(BC340:BC364,RANK(BD350,BD340:BD364))</f>
        <v>17</v>
      </c>
      <c r="BF350" s="130" t="str">
        <f>$BT$95</f>
        <v>Immaterielle Anlagegüter (z.B. Rechte)</v>
      </c>
      <c r="BG350" s="125"/>
      <c r="BI350" s="124"/>
      <c r="BJ350" s="124" t="str">
        <f ca="1">VLOOKUP(BC350,BE340:BF364,2,0)</f>
        <v>Forderungen aus Lieferungen und Leistungen</v>
      </c>
    </row>
    <row r="351" spans="55:63" hidden="1" x14ac:dyDescent="0.25">
      <c r="BC351" s="210">
        <v>12</v>
      </c>
      <c r="BD351" s="211">
        <f ca="1">RAND()*BC364</f>
        <v>15.207575503807918</v>
      </c>
      <c r="BE351" s="75">
        <f t="array" aca="1" ref="BE351" ca="1">INDEX(BC340:BC364,RANK(BD351,BD340:BD364))</f>
        <v>9</v>
      </c>
      <c r="BF351" s="130" t="str">
        <f>$BT$96</f>
        <v>Finanzanlagen (z.B. Genossenschaftsanteile)</v>
      </c>
      <c r="BG351" s="125"/>
      <c r="BI351" s="124"/>
      <c r="BJ351" s="124" t="str">
        <f ca="1">VLOOKUP(BC351,BE340:BF364,2,0)</f>
        <v>Abhängigkeit von Kreditgebern</v>
      </c>
    </row>
    <row r="352" spans="55:63" hidden="1" x14ac:dyDescent="0.25">
      <c r="BC352" s="210">
        <v>13</v>
      </c>
      <c r="BD352" s="211">
        <f ca="1">RAND()*BC364</f>
        <v>14.518819557322916</v>
      </c>
      <c r="BE352" s="75">
        <f t="array" aca="1" ref="BE352" ca="1">INDEX(BC340:BC364,RANK(BD352,BD340:BD364))</f>
        <v>11</v>
      </c>
      <c r="BF352" s="130" t="str">
        <f>$BT$66</f>
        <v>Forderungen aus Lieferungen und Leistungen</v>
      </c>
      <c r="BG352" s="125"/>
      <c r="BI352" s="124"/>
      <c r="BJ352" s="124" t="str">
        <f ca="1">VLOOKUP(BC352,BE340:BF364,2,0)</f>
        <v>Sachanlagen</v>
      </c>
    </row>
    <row r="353" spans="55:63" hidden="1" x14ac:dyDescent="0.25">
      <c r="BC353" s="210">
        <v>14</v>
      </c>
      <c r="BD353" s="211">
        <f ca="1">RAND()*BC364</f>
        <v>17.299769563511688</v>
      </c>
      <c r="BE353" s="75">
        <f t="array" aca="1" ref="BE353" ca="1">INDEX(BC340:BC364,RANK(BD353,BD340:BD364))</f>
        <v>6</v>
      </c>
      <c r="BF353" s="130" t="str">
        <f>$BT$67</f>
        <v>Forderungen gegen verbundene Unternehmen</v>
      </c>
      <c r="BG353" s="125"/>
      <c r="BI353" s="124"/>
      <c r="BJ353" s="124" t="str">
        <f ca="1">VLOOKUP(BC353,BE340:BF364,2,0)</f>
        <v>Eigenkapital</v>
      </c>
    </row>
    <row r="354" spans="55:63" hidden="1" x14ac:dyDescent="0.25">
      <c r="BC354" s="210">
        <v>15</v>
      </c>
      <c r="BD354" s="211">
        <f ca="1">RAND()*BC364</f>
        <v>9.449795924282439</v>
      </c>
      <c r="BE354" s="75">
        <f t="array" aca="1" ref="BE354" ca="1">INDEX(BC340:BC364,RANK(BD354,BD340:BD364))</f>
        <v>21</v>
      </c>
      <c r="BF354" s="130" t="str">
        <f>$BT$68</f>
        <v>Forderungen gegen andere Unternehmen</v>
      </c>
      <c r="BG354" s="125"/>
      <c r="BI354" s="124"/>
      <c r="BJ354" s="124" t="str">
        <f ca="1">VLOOKUP(BC354,BE340:BF364,2,0)</f>
        <v>Pachtvermögen</v>
      </c>
    </row>
    <row r="355" spans="55:63" hidden="1" x14ac:dyDescent="0.25">
      <c r="BC355" s="210">
        <v>16</v>
      </c>
      <c r="BD355" s="211">
        <f ca="1">RAND()*BC364</f>
        <v>15.246770052620262</v>
      </c>
      <c r="BE355" s="75">
        <f t="array" aca="1" ref="BE355" ca="1">INDEX(BC340:BC364,RANK(BD355,BD340:BD364))</f>
        <v>8</v>
      </c>
      <c r="BF355" s="130" t="str">
        <f>$BT$71</f>
        <v>Direktvermarktung</v>
      </c>
      <c r="BG355" s="125"/>
      <c r="BI355" s="124"/>
      <c r="BJ355" s="124" t="str">
        <f ca="1">VLOOKUP(BC355,BE340:BF364,2,0)</f>
        <v>Unternehmensziel</v>
      </c>
    </row>
    <row r="356" spans="55:63" hidden="1" x14ac:dyDescent="0.25">
      <c r="BC356" s="210">
        <v>17</v>
      </c>
      <c r="BD356" s="211">
        <f ca="1">RAND()*BC364</f>
        <v>10.429670254983083</v>
      </c>
      <c r="BE356" s="75">
        <f t="array" aca="1" ref="BE356" ca="1">INDEX(BC340:BC364,RANK(BD356,BD340:BD364))</f>
        <v>19</v>
      </c>
      <c r="BF356" s="130" t="str">
        <f>$BT$72</f>
        <v>Kundenbonität</v>
      </c>
      <c r="BG356" s="125"/>
      <c r="BI356" s="124"/>
      <c r="BJ356" s="124" t="str">
        <f ca="1">VLOOKUP(BC356,BE340:BF364,2,0)</f>
        <v>Immaterielle Anlagegüter (z.B. Rechte)</v>
      </c>
    </row>
    <row r="357" spans="55:63" hidden="1" x14ac:dyDescent="0.25">
      <c r="BC357" s="210">
        <v>18</v>
      </c>
      <c r="BD357" s="211">
        <f ca="1">RAND()*BC364</f>
        <v>17.2704213960528</v>
      </c>
      <c r="BE357" s="75" cm="1">
        <f t="array" aca="1" ref="BE357" ca="1">INDEX(BC340:BC364,RANK(BD357,BD340:BD364))</f>
        <v>7</v>
      </c>
      <c r="BF357" s="213" t="s">
        <v>336</v>
      </c>
      <c r="BG357" s="125"/>
      <c r="BI357" s="124"/>
      <c r="BJ357" s="124" t="str">
        <f ca="1">VLOOKUP(BC357,BE340:BF364,2,0)</f>
        <v>Gesamtvermögen</v>
      </c>
    </row>
    <row r="358" spans="55:63" hidden="1" x14ac:dyDescent="0.25">
      <c r="BC358" s="210">
        <v>19</v>
      </c>
      <c r="BD358" s="211">
        <f ca="1">RAND()*BC364</f>
        <v>18.49955652557389</v>
      </c>
      <c r="BE358" s="75" cm="1">
        <f t="array" aca="1" ref="BE358" ca="1">INDEX(BC340:BC364,RANK(BD358,BD340:BD364))</f>
        <v>3</v>
      </c>
      <c r="BF358" s="213" t="s">
        <v>337</v>
      </c>
      <c r="BG358" s="125"/>
      <c r="BI358" s="124"/>
      <c r="BJ358" s="124" t="str">
        <f ca="1">VLOOKUP(BC358,BE340:BF364,2,0)</f>
        <v>Kundenbonität</v>
      </c>
    </row>
    <row r="359" spans="55:63" hidden="1" x14ac:dyDescent="0.25">
      <c r="BC359" s="210">
        <v>20</v>
      </c>
      <c r="BD359" s="211">
        <f ca="1">RAND()*BC364</f>
        <v>24.557786088124427</v>
      </c>
      <c r="BE359" s="75" cm="1">
        <f t="array" aca="1" ref="BE359" ca="1">INDEX(BC340:BC364,RANK(BD359,BD340:BD364))</f>
        <v>1</v>
      </c>
      <c r="BF359" s="213" t="s">
        <v>338</v>
      </c>
      <c r="BG359" s="125"/>
      <c r="BI359" s="124"/>
      <c r="BJ359" s="124" t="str">
        <f ca="1">VLOOKUP(BC359,BE340:BF364,2,0)</f>
        <v>Fremdkapital</v>
      </c>
    </row>
    <row r="360" spans="55:63" hidden="1" x14ac:dyDescent="0.25">
      <c r="BC360" s="210">
        <v>21</v>
      </c>
      <c r="BD360" s="211">
        <f ca="1">RAND()*BC364</f>
        <v>4.0545020843446018</v>
      </c>
      <c r="BE360" s="75" cm="1">
        <f t="array" aca="1" ref="BE360" ca="1">INDEX(BC340:BC364,RANK(BD360,BD340:BD364))</f>
        <v>23</v>
      </c>
      <c r="BF360" s="213" t="s">
        <v>339</v>
      </c>
      <c r="BG360" s="125"/>
      <c r="BI360" s="124"/>
      <c r="BJ360" s="124" t="str">
        <f ca="1">VLOOKUP(BC360,BE340:BF364,2,0)</f>
        <v>Forderungen gegen andere Unternehmen</v>
      </c>
    </row>
    <row r="361" spans="55:63" hidden="1" x14ac:dyDescent="0.25">
      <c r="BC361" s="210">
        <v>22</v>
      </c>
      <c r="BD361" s="211">
        <f ca="1">RAND()*BC364</f>
        <v>14.893796366628925</v>
      </c>
      <c r="BE361" s="75" cm="1">
        <f t="array" aca="1" ref="BE361" ca="1">INDEX(BC340:BC364,RANK(BD361,BD340:BD364))</f>
        <v>10</v>
      </c>
      <c r="BF361" s="213" t="s">
        <v>340</v>
      </c>
      <c r="BG361" s="125"/>
      <c r="BI361" s="124"/>
      <c r="BJ361" s="124" t="str">
        <f ca="1">VLOOKUP(BC361,BE340:BF364,2,0)</f>
        <v>Eigentum</v>
      </c>
    </row>
    <row r="362" spans="55:63" hidden="1" x14ac:dyDescent="0.25">
      <c r="BC362" s="210">
        <v>23</v>
      </c>
      <c r="BD362" s="211">
        <f ca="1">RAND()*BC364</f>
        <v>5.6663084236421666</v>
      </c>
      <c r="BE362" s="75" cm="1">
        <f t="array" aca="1" ref="BE362" ca="1">INDEX(BC340:BC364,RANK(BD362,BD340:BD364))</f>
        <v>22</v>
      </c>
      <c r="BF362" s="213" t="s">
        <v>341</v>
      </c>
      <c r="BG362" s="125"/>
      <c r="BI362" s="124"/>
      <c r="BJ362" s="124" t="str">
        <f ca="1">VLOOKUP(BC362,BE340:BF364,2,0)</f>
        <v>Sparneigung</v>
      </c>
    </row>
    <row r="363" spans="55:63" hidden="1" x14ac:dyDescent="0.25">
      <c r="BC363" s="210">
        <v>24</v>
      </c>
      <c r="BD363" s="211">
        <f ca="1">RAND()*BC364</f>
        <v>13.257010479140533</v>
      </c>
      <c r="BE363" s="75" cm="1">
        <f t="array" aca="1" ref="BE363" ca="1">INDEX(BC340:BC364,RANK(BD363,BD340:BD364))</f>
        <v>15</v>
      </c>
      <c r="BF363" s="213" t="s">
        <v>342</v>
      </c>
      <c r="BG363" s="125"/>
      <c r="BI363" s="124"/>
      <c r="BJ363" s="124" t="str">
        <f ca="1">VLOOKUP(BC363,BE340:BF364,2,0)</f>
        <v>Gesamtkapital</v>
      </c>
    </row>
    <row r="364" spans="55:63" hidden="1" x14ac:dyDescent="0.25">
      <c r="BC364" s="212">
        <v>25</v>
      </c>
      <c r="BD364" s="211">
        <f ca="1">RAND()*BC364</f>
        <v>11.648869155209274</v>
      </c>
      <c r="BE364" s="75" cm="1">
        <f t="array" aca="1" ref="BE364" ca="1">INDEX(BC340:BC364,RANK(BD364,BD340:BD364))</f>
        <v>16</v>
      </c>
      <c r="BF364" s="213" t="s">
        <v>343</v>
      </c>
      <c r="BG364" s="125"/>
      <c r="BI364" s="124"/>
      <c r="BJ364" s="124" t="str">
        <f ca="1">VLOOKUP(BC364,BE340:BF364,2,0)</f>
        <v>Anlagevermögen</v>
      </c>
    </row>
    <row r="365" spans="55:63" hidden="1" x14ac:dyDescent="0.25">
      <c r="BC365" s="127"/>
      <c r="BD365" s="128"/>
      <c r="BE365" s="129"/>
      <c r="BF365" s="130"/>
      <c r="BG365" s="125"/>
      <c r="BI365" s="124"/>
      <c r="BJ365" s="124"/>
    </row>
    <row r="366" spans="55:63" ht="15.75" hidden="1" thickBot="1" x14ac:dyDescent="0.3">
      <c r="BC366" s="127"/>
      <c r="BD366" s="128"/>
      <c r="BE366" s="129"/>
      <c r="BF366" s="130"/>
      <c r="BG366" s="125"/>
      <c r="BI366" s="124"/>
      <c r="BJ366" s="122" t="s">
        <v>347</v>
      </c>
      <c r="BK366" s="209" t="s">
        <v>344</v>
      </c>
    </row>
    <row r="367" spans="55:63" hidden="1" x14ac:dyDescent="0.25">
      <c r="BC367" s="210">
        <v>1</v>
      </c>
      <c r="BD367" s="211">
        <f ca="1">RAND()*BC391</f>
        <v>12.644978733190657</v>
      </c>
      <c r="BE367" s="75" cm="1">
        <f t="array" aca="1" ref="BE367" ca="1">INDEX(BC367:BC391,RANK(BD367,BD367:BD391))</f>
        <v>15</v>
      </c>
      <c r="BF367" s="130" t="str">
        <f>$BT$176</f>
        <v>Liquidität</v>
      </c>
      <c r="BG367" s="125"/>
      <c r="BI367" s="124"/>
      <c r="BJ367" s="124" t="str">
        <f ca="1">VLOOKUP(BC367,BE367:BF391,2,0)</f>
        <v>Zahlungsfähigkeit</v>
      </c>
    </row>
    <row r="368" spans="55:63" hidden="1" x14ac:dyDescent="0.25">
      <c r="BC368" s="210">
        <v>2</v>
      </c>
      <c r="BD368" s="211">
        <f ca="1">RAND()*BC391</f>
        <v>24.704349037335263</v>
      </c>
      <c r="BE368" s="75" cm="1">
        <f t="array" aca="1" ref="BE368" ca="1">INDEX(BC367:BC391,RANK(BD368,BD367:BD391))</f>
        <v>1</v>
      </c>
      <c r="BF368" s="130" t="str">
        <f>$BU$176</f>
        <v>Zahlungsfähigkeit</v>
      </c>
      <c r="BG368" s="125"/>
      <c r="BI368" s="124"/>
      <c r="BJ368" s="124" t="str">
        <f ca="1">VLOOKUP(BC368,BE367:BF391,2,0)</f>
        <v>Aufwand</v>
      </c>
    </row>
    <row r="369" spans="55:62" hidden="1" x14ac:dyDescent="0.25">
      <c r="BC369" s="210">
        <v>3</v>
      </c>
      <c r="BD369" s="211">
        <f ca="1">RAND()*BC391</f>
        <v>8.1381696188215926</v>
      </c>
      <c r="BE369" s="75" cm="1">
        <f t="array" aca="1" ref="BE369" ca="1">INDEX(BC367:BC391,RANK(BD369,BD367:BD391))</f>
        <v>17</v>
      </c>
      <c r="BF369" s="130" t="str">
        <f>$BT$179</f>
        <v>Eigenkapital</v>
      </c>
      <c r="BG369" s="125"/>
      <c r="BI369" s="124"/>
      <c r="BJ369" s="124" t="str">
        <f ca="1">VLOOKUP(BC369,BE367:BF391,2,0)</f>
        <v>Investitionen</v>
      </c>
    </row>
    <row r="370" spans="55:62" hidden="1" x14ac:dyDescent="0.25">
      <c r="BC370" s="210">
        <v>4</v>
      </c>
      <c r="BD370" s="211">
        <f ca="1">RAND()*BC391</f>
        <v>23.443688070226312</v>
      </c>
      <c r="BE370" s="75">
        <f t="array" aca="1" ref="BE370" ca="1">INDEX(BC367:BC391,RANK(BD370,BD367:BD391))</f>
        <v>4</v>
      </c>
      <c r="BF370" s="130" t="str">
        <f>$BT$180</f>
        <v>Langfristiges Fremdkapital</v>
      </c>
      <c r="BG370" s="125"/>
      <c r="BI370" s="124"/>
      <c r="BJ370" s="124" t="str">
        <f ca="1">VLOOKUP(BC370,BE367:BF391,2,0)</f>
        <v>Langfristiges Fremdkapital</v>
      </c>
    </row>
    <row r="371" spans="55:62" hidden="1" x14ac:dyDescent="0.25">
      <c r="BC371" s="210">
        <v>5</v>
      </c>
      <c r="BD371" s="211">
        <f ca="1">RAND()*BC391</f>
        <v>1.8813127700872316</v>
      </c>
      <c r="BE371" s="75">
        <f t="array" aca="1" ref="BE371" ca="1">INDEX(BC367:BC391,RANK(BD371,BD367:BD391))</f>
        <v>21</v>
      </c>
      <c r="BF371" s="130" t="str">
        <f>$BT$181</f>
        <v>Anlagevermögen</v>
      </c>
      <c r="BG371" s="125"/>
      <c r="BI371" s="124"/>
      <c r="BJ371" s="124" t="str">
        <f ca="1">VLOOKUP(BC371,BE367:BF391,2,0)</f>
        <v>Gebundenes Umlaufvermögen</v>
      </c>
    </row>
    <row r="372" spans="55:62" hidden="1" x14ac:dyDescent="0.25">
      <c r="BC372" s="210">
        <v>6</v>
      </c>
      <c r="BD372" s="211">
        <f ca="1">RAND()*BC391</f>
        <v>22.988809780526974</v>
      </c>
      <c r="BE372" s="75" cm="1">
        <f t="array" aca="1" ref="BE372" ca="1">INDEX(BC367:BC391,RANK(BD372,BD367:BD391))</f>
        <v>5</v>
      </c>
      <c r="BF372" s="130" t="str">
        <f>$BT$182</f>
        <v>Gebundenes Umlaufvermögen</v>
      </c>
      <c r="BG372" s="125"/>
      <c r="BI372" s="124"/>
      <c r="BJ372" s="124" t="str">
        <f ca="1">VLOOKUP(BC372,BE367:BF391,2,0)</f>
        <v>neutraler Erträge</v>
      </c>
    </row>
    <row r="373" spans="55:62" hidden="1" x14ac:dyDescent="0.25">
      <c r="BC373" s="210">
        <v>7</v>
      </c>
      <c r="BD373" s="211">
        <f ca="1">RAND()*BC391</f>
        <v>22.433142841758347</v>
      </c>
      <c r="BE373" s="75">
        <f t="array" aca="1" ref="BE373" ca="1">INDEX(BC367:BC391,RANK(BD373,BD367:BD391))</f>
        <v>7</v>
      </c>
      <c r="BF373" s="130" t="str">
        <f>$BT$173</f>
        <v>≥ 1</v>
      </c>
      <c r="BG373" s="125"/>
      <c r="BI373" s="124"/>
      <c r="BJ373" s="124" t="str">
        <f ca="1">VLOOKUP(BC373,BE367:BF391,2,0)</f>
        <v>≥ 1</v>
      </c>
    </row>
    <row r="374" spans="55:62" hidden="1" x14ac:dyDescent="0.25">
      <c r="BC374" s="210">
        <v>8</v>
      </c>
      <c r="BD374" s="211">
        <f ca="1">RAND()*BC391</f>
        <v>13.536997654712343</v>
      </c>
      <c r="BE374" s="75">
        <f t="array" aca="1" ref="BE374" ca="1">INDEX(BC367:BC391,RANK(BD374,BD367:BD391))</f>
        <v>13</v>
      </c>
      <c r="BF374" s="130" t="str">
        <f>$BT$185</f>
        <v>langfristige</v>
      </c>
      <c r="BG374" s="125"/>
      <c r="BI374" s="124"/>
      <c r="BJ374" s="124" t="str">
        <f ca="1">VLOOKUP(BC374,BE367:BF391,2,0)</f>
        <v>Vermögen</v>
      </c>
    </row>
    <row r="375" spans="55:62" hidden="1" x14ac:dyDescent="0.25">
      <c r="BC375" s="210">
        <v>9</v>
      </c>
      <c r="BD375" s="211">
        <f ca="1">RAND()*BC391</f>
        <v>23.582572859244319</v>
      </c>
      <c r="BE375" s="75">
        <f t="array" aca="1" ref="BE375" ca="1">INDEX(BC367:BC391,RANK(BD375,BD367:BD391))</f>
        <v>3</v>
      </c>
      <c r="BF375" s="130" t="str">
        <f>$BU$185</f>
        <v>Investitionen</v>
      </c>
      <c r="BG375" s="125"/>
      <c r="BI375" s="124"/>
      <c r="BJ375" s="124" t="str">
        <f ca="1">VLOOKUP(BC375,BE367:BF391,2,0)</f>
        <v>Verzinsung des eingesetzten (Eigen)Kapitals</v>
      </c>
    </row>
    <row r="376" spans="55:62" hidden="1" x14ac:dyDescent="0.25">
      <c r="BC376" s="210">
        <v>10</v>
      </c>
      <c r="BD376" s="211">
        <f ca="1">RAND()*BC391</f>
        <v>15.81975282049714</v>
      </c>
      <c r="BE376" s="75">
        <f t="array" aca="1" ref="BE376" ca="1">INDEX(BC367:BC391,RANK(BD376,BD367:BD391))</f>
        <v>12</v>
      </c>
      <c r="BF376" s="130" t="str">
        <f>$BT$186</f>
        <v>kurzfristige</v>
      </c>
      <c r="BG376" s="125"/>
      <c r="BI376" s="124"/>
      <c r="BJ376" s="124" t="str">
        <f ca="1">VLOOKUP(BC376,BE367:BF391,2,0)</f>
        <v>Mittel</v>
      </c>
    </row>
    <row r="377" spans="55:62" hidden="1" x14ac:dyDescent="0.25">
      <c r="BC377" s="210">
        <v>11</v>
      </c>
      <c r="BD377" s="211">
        <f ca="1">RAND()*BC391</f>
        <v>16.439575531277274</v>
      </c>
      <c r="BE377" s="75">
        <f t="array" aca="1" ref="BE377" ca="1">INDEX(BC367:BC391,RANK(BD377,BD367:BD391))</f>
        <v>10</v>
      </c>
      <c r="BF377" s="130" t="str">
        <f>$BU$186</f>
        <v>Mittel</v>
      </c>
      <c r="BG377" s="125"/>
      <c r="BI377" s="124"/>
      <c r="BJ377" s="124" t="str">
        <f ca="1">VLOOKUP(BC377,BE367:BF391,2,0)</f>
        <v>neutraler Aufwendungen</v>
      </c>
    </row>
    <row r="378" spans="55:62" hidden="1" x14ac:dyDescent="0.25">
      <c r="BC378" s="210">
        <v>12</v>
      </c>
      <c r="BD378" s="211">
        <f ca="1">RAND()*BC391</f>
        <v>1.1536542396453131</v>
      </c>
      <c r="BE378" s="75">
        <f t="array" aca="1" ref="BE378" ca="1">INDEX(BC367:BC391,RANK(BD378,BD367:BD391))</f>
        <v>24</v>
      </c>
      <c r="BF378" s="130" t="str">
        <f>$BV$186</f>
        <v>finanziert</v>
      </c>
      <c r="BG378" s="125"/>
      <c r="BI378" s="124"/>
      <c r="BJ378" s="124" t="str">
        <f ca="1">VLOOKUP(BC378,BE367:BF391,2,0)</f>
        <v>kurzfristige</v>
      </c>
    </row>
    <row r="379" spans="55:62" hidden="1" x14ac:dyDescent="0.25">
      <c r="BC379" s="210">
        <v>13</v>
      </c>
      <c r="BD379" s="211">
        <f ca="1">RAND()*BC391</f>
        <v>5.1281585318038889</v>
      </c>
      <c r="BE379" s="75">
        <f t="array" aca="1" ref="BE379" ca="1">INDEX(BC367:BC391,RANK(BD379,BD367:BD391))</f>
        <v>19</v>
      </c>
      <c r="BF379" s="130" t="str">
        <f>$BT$187</f>
        <v>Kreditlaufzeit</v>
      </c>
      <c r="BG379" s="125"/>
      <c r="BI379" s="124"/>
      <c r="BJ379" s="124" t="str">
        <f ca="1">VLOOKUP(BC379,BE367:BF391,2,0)</f>
        <v>langfristige</v>
      </c>
    </row>
    <row r="380" spans="55:62" hidden="1" x14ac:dyDescent="0.25">
      <c r="BC380" s="210">
        <v>14</v>
      </c>
      <c r="BD380" s="211">
        <f ca="1">RAND()*BC391</f>
        <v>3.5144073110492862</v>
      </c>
      <c r="BE380" s="75">
        <f t="array" aca="1" ref="BE380" ca="1">INDEX(BC367:BC391,RANK(BD380,BD367:BD391))</f>
        <v>20</v>
      </c>
      <c r="BF380" s="130" t="str">
        <f>$BU$187</f>
        <v>Nutzungsdauer</v>
      </c>
      <c r="BG380" s="125"/>
      <c r="BI380" s="124"/>
      <c r="BJ380" s="124" t="str">
        <f ca="1">VLOOKUP(BC380,BE367:BF391,2,0)</f>
        <v>Gutes</v>
      </c>
    </row>
    <row r="381" spans="55:62" hidden="1" x14ac:dyDescent="0.25">
      <c r="BC381" s="210">
        <v>15</v>
      </c>
      <c r="BD381" s="211">
        <f ca="1">RAND()*BC391</f>
        <v>12.742193890205092</v>
      </c>
      <c r="BE381" s="75">
        <f t="array" aca="1" ref="BE381" ca="1">INDEX(BC367:BC391,RANK(BD381,BD367:BD391))</f>
        <v>14</v>
      </c>
      <c r="BF381" s="130" t="str">
        <f>$BV$187</f>
        <v>Gutes</v>
      </c>
      <c r="BG381" s="125"/>
      <c r="BI381" s="124"/>
      <c r="BJ381" s="124" t="str">
        <f ca="1">VLOOKUP(BC381,BE367:BF391,2,0)</f>
        <v>Liquidität</v>
      </c>
    </row>
    <row r="382" spans="55:62" hidden="1" x14ac:dyDescent="0.25">
      <c r="BC382" s="210">
        <v>16</v>
      </c>
      <c r="BD382" s="211">
        <f ca="1">RAND()*BC391</f>
        <v>8.1756383149095981</v>
      </c>
      <c r="BE382" s="75">
        <f t="array" aca="1" ref="BE382" ca="1">INDEX(BC367:BC391,RANK(BD382,BD367:BD391))</f>
        <v>16</v>
      </c>
      <c r="BF382" s="130" t="str">
        <f>$BT$216</f>
        <v>Ertrag</v>
      </c>
      <c r="BG382" s="125"/>
      <c r="BI382" s="124"/>
      <c r="BJ382" s="124" t="str">
        <f ca="1">VLOOKUP(BC382,BE367:BF391,2,0)</f>
        <v>Ertrag</v>
      </c>
    </row>
    <row r="383" spans="55:62" hidden="1" x14ac:dyDescent="0.25">
      <c r="BC383" s="210">
        <v>17</v>
      </c>
      <c r="BD383" s="211">
        <f ca="1">RAND()*BC391</f>
        <v>23.861000118592397</v>
      </c>
      <c r="BE383" s="75">
        <f t="array" aca="1" ref="BE383" ca="1">INDEX(BC367:BC391,RANK(BD383,BD367:BD391))</f>
        <v>2</v>
      </c>
      <c r="BF383" s="130" t="str">
        <f>$BT$217</f>
        <v>Aufwand</v>
      </c>
      <c r="BG383" s="125"/>
      <c r="BI383" s="124"/>
      <c r="BJ383" s="124" t="str">
        <f ca="1">VLOOKUP(BC383,BE367:BF391,2,0)</f>
        <v>Eigenkapital</v>
      </c>
    </row>
    <row r="384" spans="55:62" hidden="1" x14ac:dyDescent="0.25">
      <c r="BC384" s="210">
        <v>18</v>
      </c>
      <c r="BD384" s="211">
        <f ca="1">RAND()*BC391</f>
        <v>7.1221951177357328</v>
      </c>
      <c r="BE384" s="75" cm="1">
        <f t="array" aca="1" ref="BE384" ca="1">INDEX(BC367:BC391,RANK(BD384,BD367:BD391))</f>
        <v>18</v>
      </c>
      <c r="BF384" s="130" t="str">
        <f>$BT$220</f>
        <v>Abgeltung der geleisteten Arbeit der nichtentlohnten Arbeitskräfte</v>
      </c>
      <c r="BG384" s="125"/>
      <c r="BI384" s="124"/>
      <c r="BJ384" s="124" t="str">
        <f ca="1">VLOOKUP(BC384,BE367:BF391,2,0)</f>
        <v>Abgeltung der geleisteten Arbeit der nichtentlohnten Arbeitskräfte</v>
      </c>
    </row>
    <row r="385" spans="55:63" hidden="1" x14ac:dyDescent="0.25">
      <c r="BC385" s="210">
        <v>19</v>
      </c>
      <c r="BD385" s="211">
        <f ca="1">RAND()*BC391</f>
        <v>16.882064424540239</v>
      </c>
      <c r="BE385" s="75" cm="1">
        <f t="array" aca="1" ref="BE385" ca="1">INDEX(BC367:BC391,RANK(BD385,BD367:BD391))</f>
        <v>9</v>
      </c>
      <c r="BF385" s="130" t="str">
        <f>$BT$221</f>
        <v>Verzinsung des eingesetzten (Eigen)Kapitals</v>
      </c>
      <c r="BG385" s="125"/>
      <c r="BI385" s="124"/>
      <c r="BJ385" s="124" t="str">
        <f ca="1">VLOOKUP(BC385,BE367:BF391,2,0)</f>
        <v>Kreditlaufzeit</v>
      </c>
    </row>
    <row r="386" spans="55:63" hidden="1" x14ac:dyDescent="0.25">
      <c r="BC386" s="210">
        <v>20</v>
      </c>
      <c r="BD386" s="211">
        <f ca="1">RAND()*BC391</f>
        <v>22.870831167462349</v>
      </c>
      <c r="BE386" s="75" cm="1">
        <f t="array" aca="1" ref="BE386" ca="1">INDEX(BC367:BC391,RANK(BD386,BD367:BD391))</f>
        <v>6</v>
      </c>
      <c r="BF386" s="130" t="str">
        <f>$BT$224</f>
        <v>neutraler Erträge</v>
      </c>
      <c r="BG386" s="125"/>
      <c r="BI386" s="124"/>
      <c r="BJ386" s="124" t="str">
        <f ca="1">VLOOKUP(BC386,BE367:BF391,2,0)</f>
        <v>Nutzungsdauer</v>
      </c>
    </row>
    <row r="387" spans="55:63" hidden="1" x14ac:dyDescent="0.25">
      <c r="BC387" s="210">
        <v>21</v>
      </c>
      <c r="BD387" s="211">
        <f ca="1">RAND()*BC391</f>
        <v>16.099157781563139</v>
      </c>
      <c r="BE387" s="75" cm="1">
        <f t="array" aca="1" ref="BE387" ca="1">INDEX(BC367:BC391,RANK(BD387,BD367:BD391))</f>
        <v>11</v>
      </c>
      <c r="BF387" s="130" t="str">
        <f>$BT$225</f>
        <v>neutraler Aufwendungen</v>
      </c>
      <c r="BJ387" s="124" t="str">
        <f ca="1">VLOOKUP(BC387,BE367:BF391,2,0)</f>
        <v>Anlagevermögen</v>
      </c>
    </row>
    <row r="388" spans="55:63" hidden="1" x14ac:dyDescent="0.25">
      <c r="BC388" s="210">
        <v>22</v>
      </c>
      <c r="BD388" s="211">
        <f ca="1">RAND()*BC391</f>
        <v>1.6740913633525785</v>
      </c>
      <c r="BE388" s="75" cm="1">
        <f t="array" aca="1" ref="BE388" ca="1">INDEX(BC367:BC391,RANK(BD388,BD367:BD391))</f>
        <v>22</v>
      </c>
      <c r="BF388" s="130" t="str">
        <f>$BT$193</f>
        <v>Gewinn</v>
      </c>
      <c r="BJ388" s="124" t="str">
        <f ca="1">VLOOKUP(BC388,BE367:BF391,2,0)</f>
        <v>Gewinn</v>
      </c>
    </row>
    <row r="389" spans="55:63" hidden="1" x14ac:dyDescent="0.25">
      <c r="BC389" s="210">
        <v>23</v>
      </c>
      <c r="BD389" s="211">
        <f ca="1">RAND()*BC391</f>
        <v>0.72975210450006434</v>
      </c>
      <c r="BE389" s="75" cm="1">
        <f t="array" aca="1" ref="BE389" ca="1">INDEX(BC367:BC391,RANK(BD389,BD367:BD391))</f>
        <v>25</v>
      </c>
      <c r="BF389" s="213" t="s">
        <v>345</v>
      </c>
      <c r="BJ389" s="124" t="str">
        <f ca="1">VLOOKUP(BC389,BE367:BF391,2,0)</f>
        <v>≤ 1</v>
      </c>
    </row>
    <row r="390" spans="55:63" hidden="1" x14ac:dyDescent="0.25">
      <c r="BC390" s="210">
        <v>24</v>
      </c>
      <c r="BD390" s="211">
        <f ca="1">RAND()*BC391</f>
        <v>1.1786774342263469</v>
      </c>
      <c r="BE390" s="75" cm="1">
        <f t="array" aca="1" ref="BE390" ca="1">INDEX(BC367:BC391,RANK(BD390,BD367:BD391))</f>
        <v>23</v>
      </c>
      <c r="BF390" s="214" t="s">
        <v>346</v>
      </c>
      <c r="BJ390" s="124" t="str">
        <f ca="1">VLOOKUP(BC390,BE367:BF391,2,0)</f>
        <v>finanziert</v>
      </c>
    </row>
    <row r="391" spans="55:63" hidden="1" x14ac:dyDescent="0.25">
      <c r="BC391" s="212">
        <v>25</v>
      </c>
      <c r="BD391" s="211">
        <f ca="1">RAND()*BC391</f>
        <v>21.585604929410781</v>
      </c>
      <c r="BE391" s="75" cm="1">
        <f t="array" aca="1" ref="BE391" ca="1">INDEX(BC367:BC391,RANK(BD391,BD367:BD391))</f>
        <v>8</v>
      </c>
      <c r="BF391" s="213" t="s">
        <v>325</v>
      </c>
      <c r="BJ391" s="124" t="str">
        <f ca="1">VLOOKUP(BC391,BE367:BF391,2,0)</f>
        <v>Verlust</v>
      </c>
    </row>
    <row r="392" spans="55:63" hidden="1" x14ac:dyDescent="0.25"/>
    <row r="393" spans="55:63" hidden="1" x14ac:dyDescent="0.25"/>
    <row r="394" spans="55:63" ht="15.75" hidden="1" thickBot="1" x14ac:dyDescent="0.3">
      <c r="BJ394" s="122" t="s">
        <v>348</v>
      </c>
      <c r="BK394" s="209" t="s">
        <v>349</v>
      </c>
    </row>
    <row r="395" spans="55:63" hidden="1" x14ac:dyDescent="0.25">
      <c r="BC395" s="210">
        <v>1</v>
      </c>
      <c r="BD395" s="211">
        <f ca="1">RAND()*BC419</f>
        <v>13.863945007257067</v>
      </c>
      <c r="BE395" s="75" cm="1">
        <f t="array" aca="1" ref="BE395" ca="1">INDEX(BC395:BC419,RANK(BD395,BD395:BD419))</f>
        <v>10</v>
      </c>
      <c r="BF395" s="130" t="str">
        <f>$BT$167</f>
        <v>Gewinn (Einkünfte aus Land- und Forstwirtschaft)</v>
      </c>
      <c r="BG395" s="126"/>
      <c r="BI395" s="10"/>
      <c r="BJ395" s="124" t="str">
        <f ca="1">VLOOKUP(BC395,BE395:BF419,2,0)</f>
        <v>positiv</v>
      </c>
    </row>
    <row r="396" spans="55:63" hidden="1" x14ac:dyDescent="0.25">
      <c r="BC396" s="210">
        <v>2</v>
      </c>
      <c r="BD396" s="211">
        <f ca="1">RAND()*BC419</f>
        <v>2.3801991236235831E-2</v>
      </c>
      <c r="BE396" s="75" cm="1">
        <f t="array" aca="1" ref="BE396" ca="1">INDEX(BC395:BC419,RANK(BD396,BD395:BD419))</f>
        <v>25</v>
      </c>
      <c r="BF396" s="130" t="str">
        <f>$BT$168</f>
        <v>Zinsansatz für das eingesetzte Eigenkapital</v>
      </c>
      <c r="BG396" s="126"/>
      <c r="BI396" s="10"/>
      <c r="BJ396" s="124" t="str">
        <f ca="1">VLOOKUP(BC396,BE395:BF419,2,0)</f>
        <v>Verzinsung des eingesetzten Eigenkapitals</v>
      </c>
    </row>
    <row r="397" spans="55:63" hidden="1" x14ac:dyDescent="0.25">
      <c r="BC397" s="210">
        <v>3</v>
      </c>
      <c r="BD397" s="211">
        <f ca="1">RAND()*BC419</f>
        <v>3.0287774090624664</v>
      </c>
      <c r="BE397" s="75" cm="1">
        <f t="array" aca="1" ref="BE397" ca="1">INDEX(BC395:BC419,RANK(BD397,BD395:BD419))</f>
        <v>20</v>
      </c>
      <c r="BF397" s="130" t="str">
        <f>$BT$169</f>
        <v>Lohnansatz</v>
      </c>
      <c r="BG397" s="126"/>
      <c r="BI397" s="10"/>
      <c r="BJ397" s="124" t="str">
        <f ca="1">VLOOKUP(BC397,BE395:BF419,2,0)</f>
        <v>Verzinsung des gesamten eingesetzten Kapitals</v>
      </c>
    </row>
    <row r="398" spans="55:63" hidden="1" x14ac:dyDescent="0.25">
      <c r="BC398" s="210">
        <v>4</v>
      </c>
      <c r="BD398" s="211">
        <f ca="1">RAND()*BC419</f>
        <v>17.721172328889985</v>
      </c>
      <c r="BE398" s="75">
        <f t="array" aca="1" ref="BE398" ca="1">INDEX(BC395:BC419,RANK(BD398,BD395:BD419))</f>
        <v>9</v>
      </c>
      <c r="BF398" s="130" t="str">
        <f>$BT$158</f>
        <v>Verdienst für die Arbeitsleistung der nicht entlohnten Arbeitskräfte</v>
      </c>
      <c r="BG398" s="126"/>
      <c r="BI398" s="10"/>
      <c r="BJ398" s="124" t="str">
        <f ca="1">VLOOKUP(BC398,BE395:BF419,2,0)</f>
        <v>Eigenkapital</v>
      </c>
    </row>
    <row r="399" spans="55:63" hidden="1" x14ac:dyDescent="0.25">
      <c r="BC399" s="210">
        <v>5</v>
      </c>
      <c r="BD399" s="211">
        <f ca="1">RAND()*BC419</f>
        <v>20.699236574369934</v>
      </c>
      <c r="BE399" s="75">
        <f t="array" aca="1" ref="BE399" ca="1">INDEX(BC395:BC419,RANK(BD399,BD395:BD419))</f>
        <v>6</v>
      </c>
      <c r="BF399" s="130" t="str">
        <f>$BT$164</f>
        <v>Verzinsung des im Unternehmen investierten Eigenkapitals</v>
      </c>
      <c r="BG399" s="126"/>
      <c r="BI399" s="10"/>
      <c r="BJ399" s="124" t="str">
        <f ca="1">VLOOKUP(BC399,BE395:BF419,2,0)</f>
        <v>Mehr- und Minderwerte</v>
      </c>
    </row>
    <row r="400" spans="55:63" hidden="1" x14ac:dyDescent="0.25">
      <c r="BC400" s="210">
        <v>6</v>
      </c>
      <c r="BD400" s="211">
        <f ca="1">RAND()*BC419</f>
        <v>2.3576161359284447</v>
      </c>
      <c r="BE400" s="75" cm="1">
        <f t="array" aca="1" ref="BE400" ca="1">INDEX(BC395:BC419,RANK(BD400,BD395:BD419))</f>
        <v>22</v>
      </c>
      <c r="BF400" s="130" t="str">
        <f>$BT$161</f>
        <v>Entlohnung der unternehmerischen Leistung</v>
      </c>
      <c r="BG400" s="126"/>
      <c r="BI400" s="10"/>
      <c r="BJ400" s="124" t="str">
        <f ca="1">VLOOKUP(BC400,BE395:BF419,2,0)</f>
        <v>Verzinsung des im Unternehmen investierten Eigenkapitals</v>
      </c>
    </row>
    <row r="401" spans="55:62" hidden="1" x14ac:dyDescent="0.25">
      <c r="BC401" s="210">
        <v>7</v>
      </c>
      <c r="BD401" s="211">
        <f ca="1">RAND()*BC419</f>
        <v>12.570564429501086</v>
      </c>
      <c r="BE401" s="75">
        <f t="array" aca="1" ref="BE401" ca="1">INDEX(BC395:BC419,RANK(BD401,BD395:BD419))</f>
        <v>12</v>
      </c>
      <c r="BF401" s="130" t="str">
        <f>$BT$147</f>
        <v>Schuldzinsen</v>
      </c>
      <c r="BG401" s="126"/>
      <c r="BI401" s="10"/>
      <c r="BJ401" s="124" t="str">
        <f ca="1">VLOOKUP(BC401,BE395:BF419,2,0)</f>
        <v>(Privat)Entnahmen</v>
      </c>
    </row>
    <row r="402" spans="55:62" hidden="1" x14ac:dyDescent="0.25">
      <c r="BC402" s="210">
        <v>8</v>
      </c>
      <c r="BD402" s="211">
        <f ca="1">RAND()*BC419</f>
        <v>21.897921991967621</v>
      </c>
      <c r="BE402" s="75">
        <f t="array" aca="1" ref="BE402" ca="1">INDEX(BC395:BC419,RANK(BD402,BD395:BD419))</f>
        <v>4</v>
      </c>
      <c r="BF402" s="130" t="str">
        <f>$BT$148</f>
        <v>Eigenkapital</v>
      </c>
      <c r="BG402" s="126"/>
      <c r="BI402" s="10"/>
      <c r="BJ402" s="124" t="str">
        <f ca="1">VLOOKUP(BC402,BE395:BF419,2,0)</f>
        <v>negativ</v>
      </c>
    </row>
    <row r="403" spans="55:62" hidden="1" x14ac:dyDescent="0.25">
      <c r="BC403" s="210">
        <v>9</v>
      </c>
      <c r="BD403" s="211">
        <f ca="1">RAND()*BC419</f>
        <v>6.2752397232175907</v>
      </c>
      <c r="BE403" s="75">
        <f t="array" aca="1" ref="BE403" ca="1">INDEX(BC395:BC419,RANK(BD403,BD395:BD419))</f>
        <v>19</v>
      </c>
      <c r="BF403" s="130" t="str">
        <f>$BT$149</f>
        <v>Gesamtkapital</v>
      </c>
      <c r="BG403" s="126"/>
      <c r="BI403" s="10"/>
      <c r="BJ403" s="124" t="str">
        <f ca="1">VLOOKUP(BC403,BE395:BF419,2,0)</f>
        <v>Verdienst für die Arbeitsleistung der nicht entlohnten Arbeitskräfte</v>
      </c>
    </row>
    <row r="404" spans="55:62" hidden="1" x14ac:dyDescent="0.25">
      <c r="BC404" s="210">
        <v>10</v>
      </c>
      <c r="BD404" s="211">
        <f ca="1">RAND()*BC419</f>
        <v>24.020578372669309</v>
      </c>
      <c r="BE404" s="75">
        <f t="array" aca="1" ref="BE404" ca="1">INDEX(BC395:BC419,RANK(BD404,BD395:BD419))</f>
        <v>2</v>
      </c>
      <c r="BF404" s="130" t="str">
        <f>$BT$152</f>
        <v>Verzinsung des eingesetzten Eigenkapitals</v>
      </c>
      <c r="BG404" s="126"/>
      <c r="BI404" s="10"/>
      <c r="BJ404" s="124" t="str">
        <f ca="1">VLOOKUP(BC404,BE395:BF419,2,0)</f>
        <v>Gewinn (Einkünfte aus Land- und Forstwirtschaft)</v>
      </c>
    </row>
    <row r="405" spans="55:62" hidden="1" x14ac:dyDescent="0.25">
      <c r="BC405" s="210">
        <v>11</v>
      </c>
      <c r="BD405" s="211">
        <f ca="1">RAND()*BC419</f>
        <v>21.899340690142537</v>
      </c>
      <c r="BE405" s="75">
        <f t="array" aca="1" ref="BE405" ca="1">INDEX(BC395:BC419,RANK(BD405,BD395:BD419))</f>
        <v>3</v>
      </c>
      <c r="BF405" s="130" t="str">
        <f>$BT$153</f>
        <v>Verzinsung des gesamten eingesetzten Kapitals</v>
      </c>
      <c r="BG405" s="126"/>
      <c r="BI405" s="10"/>
      <c r="BJ405" s="124" t="str">
        <f ca="1">VLOOKUP(BC405,BE395:BF419,2,0)</f>
        <v>Naturallieferungen</v>
      </c>
    </row>
    <row r="406" spans="55:62" hidden="1" x14ac:dyDescent="0.25">
      <c r="BC406" s="210">
        <v>12</v>
      </c>
      <c r="BD406" s="211">
        <f ca="1">RAND()*BC419</f>
        <v>20.713854984299434</v>
      </c>
      <c r="BE406" s="75">
        <f t="array" aca="1" ref="BE406" ca="1">INDEX(BC395:BC419,RANK(BD406,BD395:BD419))</f>
        <v>5</v>
      </c>
      <c r="BF406" s="130" t="str">
        <f>$BT$245</f>
        <v>Mehr- und Minderwerte</v>
      </c>
      <c r="BG406" s="126"/>
      <c r="BI406" s="10"/>
      <c r="BJ406" s="124" t="str">
        <f ca="1">VLOOKUP(BC406,BE395:BF419,2,0)</f>
        <v>Schuldzinsen</v>
      </c>
    </row>
    <row r="407" spans="55:62" hidden="1" x14ac:dyDescent="0.25">
      <c r="BC407" s="210">
        <v>13</v>
      </c>
      <c r="BD407" s="211">
        <f ca="1">RAND()*BC419</f>
        <v>13.760353282446621</v>
      </c>
      <c r="BE407" s="75">
        <f t="array" aca="1" ref="BE407" ca="1">INDEX(BC395:BC419,RANK(BD407,BD395:BD419))</f>
        <v>11</v>
      </c>
      <c r="BF407" s="130" t="str">
        <f>$BT$246</f>
        <v>Naturallieferungen</v>
      </c>
      <c r="BG407" s="126"/>
      <c r="BI407" s="10"/>
      <c r="BJ407" s="124" t="str">
        <f ca="1">VLOOKUP(BC407,BE395:BF419,2,0)</f>
        <v>Anlagevermögen</v>
      </c>
    </row>
    <row r="408" spans="55:62" hidden="1" x14ac:dyDescent="0.25">
      <c r="BC408" s="210">
        <v>14</v>
      </c>
      <c r="BD408" s="211">
        <f ca="1">RAND()*BC419</f>
        <v>6.3222099656537827</v>
      </c>
      <c r="BE408" s="75">
        <f t="array" aca="1" ref="BE408" ca="1">INDEX(BC395:BC419,RANK(BD408,BD395:BD419))</f>
        <v>18</v>
      </c>
      <c r="BF408" s="130" t="str">
        <f>$BT$247</f>
        <v>Abschreibungen</v>
      </c>
      <c r="BG408" s="126"/>
      <c r="BI408" s="10"/>
      <c r="BJ408" s="124" t="str">
        <f ca="1">VLOOKUP(BC408,BE395:BF419,2,0)</f>
        <v>Gesamtvermögen</v>
      </c>
    </row>
    <row r="409" spans="55:62" hidden="1" x14ac:dyDescent="0.25">
      <c r="BC409" s="210">
        <v>15</v>
      </c>
      <c r="BD409" s="211">
        <f ca="1">RAND()*BC419</f>
        <v>9.0853835205995654</v>
      </c>
      <c r="BE409" s="75">
        <f t="array" aca="1" ref="BE409" ca="1">INDEX(BC395:BC419,RANK(BD409,BD395:BD419))</f>
        <v>15</v>
      </c>
      <c r="BF409" s="130" t="str">
        <f>$BT$248</f>
        <v>Investitionen</v>
      </c>
      <c r="BG409" s="126"/>
      <c r="BI409" s="10"/>
      <c r="BJ409" s="124" t="str">
        <f ca="1">VLOOKUP(BC409,BE395:BF419,2,0)</f>
        <v>Investitionen</v>
      </c>
    </row>
    <row r="410" spans="55:62" hidden="1" x14ac:dyDescent="0.25">
      <c r="BC410" s="210">
        <v>16</v>
      </c>
      <c r="BD410" s="211">
        <f ca="1">RAND()*BC419</f>
        <v>1.7566600228651446</v>
      </c>
      <c r="BE410" s="75">
        <f t="array" aca="1" ref="BE410" ca="1">INDEX(BC395:BC419,RANK(BD410,BD395:BD419))</f>
        <v>24</v>
      </c>
      <c r="BF410" s="130" t="str">
        <f>$BT$249</f>
        <v>Kreditrückzahlungen</v>
      </c>
      <c r="BG410" s="126"/>
      <c r="BI410" s="10"/>
      <c r="BJ410" s="124" t="str">
        <f ca="1">VLOOKUP(BC410,BE395:BF419,2,0)</f>
        <v>(Privat)Einlagen</v>
      </c>
    </row>
    <row r="411" spans="55:62" hidden="1" x14ac:dyDescent="0.25">
      <c r="BC411" s="210">
        <v>17</v>
      </c>
      <c r="BD411" s="211">
        <f ca="1">RAND()*BC419</f>
        <v>9.003342988180183</v>
      </c>
      <c r="BE411" s="75">
        <f t="array" aca="1" ref="BE411" ca="1">INDEX(BC395:BC419,RANK(BD411,BD395:BD419))</f>
        <v>16</v>
      </c>
      <c r="BF411" s="130" t="str">
        <f>$BT$250</f>
        <v>(Privat)Einlagen</v>
      </c>
      <c r="BG411" s="126"/>
      <c r="BI411" s="10"/>
      <c r="BJ411" s="124" t="str">
        <f ca="1">VLOOKUP(BC411,BE395:BF419,2,0)</f>
        <v>Umlaufvermögen</v>
      </c>
    </row>
    <row r="412" spans="55:62" hidden="1" x14ac:dyDescent="0.25">
      <c r="BC412" s="210">
        <v>18</v>
      </c>
      <c r="BD412" s="211">
        <f ca="1">RAND()*BC419</f>
        <v>20.078622991270056</v>
      </c>
      <c r="BE412" s="75" cm="1">
        <f t="array" aca="1" ref="BE412" ca="1">INDEX(BC395:BC419,RANK(BD412,BD395:BD419))</f>
        <v>7</v>
      </c>
      <c r="BF412" s="130" t="str">
        <f>$BT$251</f>
        <v>(Privat)Entnahmen</v>
      </c>
      <c r="BG412" s="126"/>
      <c r="BI412" s="10"/>
      <c r="BJ412" s="124" t="str">
        <f ca="1">VLOOKUP(BC412,BE395:BF419,2,0)</f>
        <v>Abschreibungen</v>
      </c>
    </row>
    <row r="413" spans="55:62" hidden="1" x14ac:dyDescent="0.25">
      <c r="BC413" s="210">
        <v>19</v>
      </c>
      <c r="BD413" s="211">
        <f ca="1">RAND()*BC419</f>
        <v>2.4642446362955042</v>
      </c>
      <c r="BE413" s="75" cm="1">
        <f t="array" aca="1" ref="BE413" ca="1">INDEX(BC395:BC419,RANK(BD413,BD395:BD419))</f>
        <v>21</v>
      </c>
      <c r="BF413" s="130" t="str">
        <f>$BT$254</f>
        <v>Geld(roh)überschuss</v>
      </c>
      <c r="BG413" s="126"/>
      <c r="BI413" s="10"/>
      <c r="BJ413" s="124" t="str">
        <f ca="1">VLOOKUP(BC413,BE395:BF419,2,0)</f>
        <v>Gesamtkapital</v>
      </c>
    </row>
    <row r="414" spans="55:62" hidden="1" x14ac:dyDescent="0.25">
      <c r="BC414" s="210">
        <v>20</v>
      </c>
      <c r="BD414" s="211">
        <f ca="1">RAND()*BC419</f>
        <v>1.8478186888038262</v>
      </c>
      <c r="BE414" s="75" cm="1">
        <f t="array" aca="1" ref="BE414" ca="1">INDEX(BC395:BC419,RANK(BD414,BD395:BD419))</f>
        <v>23</v>
      </c>
      <c r="BF414" s="130" t="str">
        <f>$BT$255</f>
        <v>Zahlungsfähigkeit eines Unternehmens (Liquidität)</v>
      </c>
      <c r="BG414" s="126"/>
      <c r="BI414" s="10"/>
      <c r="BJ414" s="124" t="str">
        <f ca="1">VLOOKUP(BC414,BE395:BF419,2,0)</f>
        <v>Lohnansatz</v>
      </c>
    </row>
    <row r="415" spans="55:62" hidden="1" x14ac:dyDescent="0.25">
      <c r="BC415" s="210">
        <v>21</v>
      </c>
      <c r="BD415" s="211">
        <f ca="1">RAND()*BC419</f>
        <v>24.995019826816765</v>
      </c>
      <c r="BE415" s="75" cm="1">
        <f t="array" aca="1" ref="BE415" ca="1">INDEX(BC395:BC419,RANK(BD415,BD395:BD419))</f>
        <v>1</v>
      </c>
      <c r="BF415" s="130" t="str">
        <f>$BT$256</f>
        <v>positiv</v>
      </c>
      <c r="BG415" s="126"/>
      <c r="BI415" s="10"/>
      <c r="BJ415" s="124" t="str">
        <f ca="1">VLOOKUP(BC415,BE395:BF419,2,0)</f>
        <v>Geld(roh)überschuss</v>
      </c>
    </row>
    <row r="416" spans="55:62" hidden="1" x14ac:dyDescent="0.25">
      <c r="BC416" s="210">
        <v>22</v>
      </c>
      <c r="BD416" s="211">
        <f ca="1">RAND()*BC419</f>
        <v>18.764457203744819</v>
      </c>
      <c r="BE416" s="75" cm="1">
        <f t="array" aca="1" ref="BE416" ca="1">INDEX(BC395:BC419,RANK(BD416,BD395:BD419))</f>
        <v>8</v>
      </c>
      <c r="BF416" s="213" t="s">
        <v>352</v>
      </c>
      <c r="BG416" s="126"/>
      <c r="BI416" s="10"/>
      <c r="BJ416" s="124" t="str">
        <f ca="1">VLOOKUP(BC416,BE395:BF419,2,0)</f>
        <v>Entlohnung der unternehmerischen Leistung</v>
      </c>
    </row>
    <row r="417" spans="55:63" hidden="1" x14ac:dyDescent="0.25">
      <c r="BC417" s="210">
        <v>23</v>
      </c>
      <c r="BD417" s="211">
        <f ca="1">RAND()*BC419</f>
        <v>11.277430445492243</v>
      </c>
      <c r="BE417" s="75" cm="1">
        <f t="array" aca="1" ref="BE417" ca="1">INDEX(BC395:BC419,RANK(BD417,BD395:BD419))</f>
        <v>14</v>
      </c>
      <c r="BF417" s="213" t="s">
        <v>61</v>
      </c>
      <c r="BG417" s="126"/>
      <c r="BI417" s="10"/>
      <c r="BJ417" s="124" t="str">
        <f ca="1">VLOOKUP(BC417,BE395:BF419,2,0)</f>
        <v>Zahlungsfähigkeit eines Unternehmens (Liquidität)</v>
      </c>
    </row>
    <row r="418" spans="55:63" hidden="1" x14ac:dyDescent="0.25">
      <c r="BC418" s="210">
        <v>24</v>
      </c>
      <c r="BD418" s="211">
        <f ca="1">RAND()*BC419</f>
        <v>11.571350226338764</v>
      </c>
      <c r="BE418" s="75" cm="1">
        <f t="array" aca="1" ref="BE418" ca="1">INDEX(BC395:BC419,RANK(BD418,BD395:BD419))</f>
        <v>13</v>
      </c>
      <c r="BF418" s="213" t="s">
        <v>59</v>
      </c>
      <c r="BG418" s="126"/>
      <c r="BI418" s="10"/>
      <c r="BJ418" s="124" t="str">
        <f ca="1">VLOOKUP(BC418,BE395:BF419,2,0)</f>
        <v>Kreditrückzahlungen</v>
      </c>
    </row>
    <row r="419" spans="55:63" hidden="1" x14ac:dyDescent="0.25">
      <c r="BC419" s="212">
        <v>25</v>
      </c>
      <c r="BD419" s="211">
        <f ca="1">RAND()*BC419</f>
        <v>6.598263847442551</v>
      </c>
      <c r="BE419" s="75" cm="1">
        <f t="array" aca="1" ref="BE419" ca="1">INDEX(BC395:BC419,RANK(BD419,BD395:BD419))</f>
        <v>17</v>
      </c>
      <c r="BF419" s="213" t="s">
        <v>60</v>
      </c>
      <c r="BG419" s="126"/>
      <c r="BI419" s="10"/>
      <c r="BJ419" s="124" t="str">
        <f ca="1">VLOOKUP(BC419,BE395:BF419,2,0)</f>
        <v>Zinsansatz für das eingesetzte Eigenkapital</v>
      </c>
    </row>
    <row r="420" spans="55:63" hidden="1" x14ac:dyDescent="0.25">
      <c r="BC420" s="127"/>
      <c r="BD420" s="128"/>
      <c r="BE420" s="129"/>
      <c r="BF420" s="130"/>
      <c r="BG420" s="126"/>
      <c r="BI420" s="10"/>
      <c r="BJ420" s="124"/>
    </row>
    <row r="421" spans="55:63" ht="15.75" hidden="1" thickBot="1" x14ac:dyDescent="0.3">
      <c r="BC421" s="127"/>
      <c r="BD421" s="128"/>
      <c r="BE421" s="129"/>
      <c r="BF421" s="130"/>
      <c r="BG421" s="126"/>
      <c r="BI421" s="10"/>
      <c r="BJ421" s="122" t="s">
        <v>353</v>
      </c>
      <c r="BK421" s="209" t="s">
        <v>354</v>
      </c>
    </row>
    <row r="422" spans="55:63" hidden="1" x14ac:dyDescent="0.25">
      <c r="BC422" s="210">
        <v>1</v>
      </c>
      <c r="BD422" s="211">
        <f ca="1">RAND()*BC441</f>
        <v>13.314553939771045</v>
      </c>
      <c r="BE422" s="75" cm="1">
        <f t="array" aca="1" ref="BE422" ca="1">INDEX(BC422:BC441,RANK(BD422,BD422:BD441))</f>
        <v>10</v>
      </c>
      <c r="BF422" s="130" t="str">
        <f>$BT$233</f>
        <v>Einnahmen</v>
      </c>
      <c r="BG422" s="126"/>
      <c r="BI422" s="10"/>
      <c r="BJ422" s="124" t="str">
        <f ca="1">VLOOKUP(BC422,BE422:BF441,2,0)</f>
        <v>Ausgaben</v>
      </c>
    </row>
    <row r="423" spans="55:63" hidden="1" x14ac:dyDescent="0.25">
      <c r="BC423" s="210">
        <v>2</v>
      </c>
      <c r="BD423" s="211">
        <f ca="1">RAND()*BC441</f>
        <v>19.611719609952441</v>
      </c>
      <c r="BE423" s="75" cm="1">
        <f t="array" aca="1" ref="BE423" ca="1">INDEX(BC422:BC441,RANK(BD423,BD422:BD441))</f>
        <v>1</v>
      </c>
      <c r="BF423" s="130" t="str">
        <f>$BT$234</f>
        <v>Ausgaben</v>
      </c>
      <c r="BG423" s="126"/>
      <c r="BI423" s="10"/>
      <c r="BJ423" s="124" t="str">
        <f ca="1">VLOOKUP(BC423,BE422:BF441,2,0)</f>
        <v>Anschaffungswert</v>
      </c>
    </row>
    <row r="424" spans="55:63" hidden="1" x14ac:dyDescent="0.25">
      <c r="BC424" s="210">
        <v>3</v>
      </c>
      <c r="BD424" s="211">
        <f ca="1">RAND()*BC441</f>
        <v>10.365111935699993</v>
      </c>
      <c r="BE424" s="75" cm="1">
        <f t="array" aca="1" ref="BE424" ca="1">INDEX(BC422:BC441,RANK(BD424,BD422:BD441))</f>
        <v>14</v>
      </c>
      <c r="BF424" s="130" t="str">
        <f>$BT$235</f>
        <v>Deinvestitionen (Anlagenverkäufe)</v>
      </c>
      <c r="BG424" s="126"/>
      <c r="BI424" s="10"/>
      <c r="BJ424" s="124" t="str">
        <f ca="1">VLOOKUP(BC424,BE422:BF441,2,0)</f>
        <v>(Privat)Entnahmen</v>
      </c>
    </row>
    <row r="425" spans="55:63" hidden="1" x14ac:dyDescent="0.25">
      <c r="BC425" s="210">
        <v>4</v>
      </c>
      <c r="BD425" s="211">
        <f ca="1">RAND()*BC441</f>
        <v>16.285091287343235</v>
      </c>
      <c r="BE425" s="75">
        <f t="array" aca="1" ref="BE425" ca="1">INDEX(BC422:BC441,RANK(BD425,BD422:BD441))</f>
        <v>7</v>
      </c>
      <c r="BF425" s="130" t="str">
        <f>$BT$236</f>
        <v>Investitionen</v>
      </c>
      <c r="BG425" s="126"/>
      <c r="BI425" s="10"/>
      <c r="BJ425" s="124" t="str">
        <f ca="1">VLOOKUP(BC425,BE422:BF441,2,0)</f>
        <v>(Privat)Entnahmen</v>
      </c>
    </row>
    <row r="426" spans="55:63" hidden="1" x14ac:dyDescent="0.25">
      <c r="BC426" s="210">
        <v>5</v>
      </c>
      <c r="BD426" s="211">
        <f ca="1">RAND()*BC441</f>
        <v>3.730543423453101</v>
      </c>
      <c r="BE426" s="75">
        <f t="array" aca="1" ref="BE426" ca="1">INDEX(BC422:BC441,RANK(BD426,BD422:BD441))</f>
        <v>19</v>
      </c>
      <c r="BF426" s="130" t="str">
        <f>$BT$237</f>
        <v>Kreditaufnahmen</v>
      </c>
      <c r="BG426" s="126"/>
      <c r="BI426" s="10"/>
      <c r="BJ426" s="124" t="str">
        <f ca="1">VLOOKUP(BC426,BE422:BF441,2,0)</f>
        <v>(Privat)Einlagen</v>
      </c>
    </row>
    <row r="427" spans="55:63" hidden="1" x14ac:dyDescent="0.25">
      <c r="BC427" s="210">
        <v>6</v>
      </c>
      <c r="BD427" s="211">
        <f ca="1">RAND()*BC441</f>
        <v>14.88796683241457</v>
      </c>
      <c r="BE427" s="75">
        <f t="array" aca="1" ref="BE427" ca="1">INDEX(BC422:BC441,RANK(BD427,BD422:BD441))</f>
        <v>9</v>
      </c>
      <c r="BF427" s="130" t="str">
        <f>$BT$238</f>
        <v>Kreditrückzahlungen</v>
      </c>
      <c r="BG427" s="126"/>
      <c r="BI427" s="10"/>
      <c r="BJ427" s="124" t="str">
        <f ca="1">VLOOKUP(BC427,BE422:BF441,2,0)</f>
        <v>zeigt einen etwaigen Investitionsrückstand an</v>
      </c>
    </row>
    <row r="428" spans="55:63" hidden="1" x14ac:dyDescent="0.25">
      <c r="BC428" s="210">
        <v>7</v>
      </c>
      <c r="BD428" s="211">
        <f ca="1">RAND()*BC441</f>
        <v>9.3926117366158834</v>
      </c>
      <c r="BE428" s="75">
        <f t="array" aca="1" ref="BE428" ca="1">INDEX(BC422:BC441,RANK(BD428,BD422:BD441))</f>
        <v>15</v>
      </c>
      <c r="BF428" s="130" t="str">
        <f>$BT$239</f>
        <v>(Privat)Einlagen</v>
      </c>
      <c r="BG428" s="126"/>
      <c r="BI428" s="10"/>
      <c r="BJ428" s="124" t="str">
        <f ca="1">VLOOKUP(BC428,BE422:BF441,2,0)</f>
        <v>Investitionen</v>
      </c>
    </row>
    <row r="429" spans="55:63" hidden="1" x14ac:dyDescent="0.25">
      <c r="BC429" s="210">
        <v>8</v>
      </c>
      <c r="BD429" s="211">
        <f ca="1">RAND()*BC441</f>
        <v>17.295161546114624</v>
      </c>
      <c r="BE429" s="75">
        <f t="array" aca="1" ref="BE429" ca="1">INDEX(BC422:BC441,RANK(BD429,BD422:BD441))</f>
        <v>4</v>
      </c>
      <c r="BF429" s="130" t="str">
        <f>$BT$240</f>
        <v>(Privat)Entnahmen</v>
      </c>
      <c r="BG429" s="126"/>
      <c r="BI429" s="10"/>
      <c r="BJ429" s="124" t="str">
        <f ca="1">VLOOKUP(BC429,BE422:BF441,2,0)</f>
        <v>Buchwert des abnutzbaren Anlagevermögens</v>
      </c>
    </row>
    <row r="430" spans="55:63" hidden="1" x14ac:dyDescent="0.25">
      <c r="BC430" s="210">
        <v>9</v>
      </c>
      <c r="BD430" s="211">
        <f ca="1">RAND()*BC441</f>
        <v>2.5768397830576384</v>
      </c>
      <c r="BE430" s="75">
        <f t="array" aca="1" ref="BE430" ca="1">INDEX(BC422:BC441,RANK(BD430,BD422:BD441))</f>
        <v>20</v>
      </c>
      <c r="BF430" s="130" t="str">
        <f>$BT$229</f>
        <v>die tatsächlichen Einnahmen und Ausgaben</v>
      </c>
      <c r="BG430" s="126"/>
      <c r="BI430" s="10"/>
      <c r="BJ430" s="124" t="str">
        <f ca="1">VLOOKUP(BC430,BE422:BF441,2,0)</f>
        <v>Kreditrückzahlungen</v>
      </c>
    </row>
    <row r="431" spans="55:63" hidden="1" x14ac:dyDescent="0.25">
      <c r="BC431" s="210">
        <v>10</v>
      </c>
      <c r="BD431" s="211">
        <f ca="1">RAND()*BC441</f>
        <v>6.3395108318226168</v>
      </c>
      <c r="BE431" s="75">
        <f t="array" aca="1" ref="BE431" ca="1">INDEX(BC422:BC441,RANK(BD431,BD422:BD441))</f>
        <v>16</v>
      </c>
      <c r="BF431" s="130" t="str">
        <f>$BT$230</f>
        <v>die Finanzierungskraft</v>
      </c>
      <c r="BG431" s="126"/>
      <c r="BI431" s="10"/>
      <c r="BJ431" s="124" t="str">
        <f ca="1">VLOOKUP(BC431,BE422:BF441,2,0)</f>
        <v>Einnahmen</v>
      </c>
    </row>
    <row r="432" spans="55:63" hidden="1" x14ac:dyDescent="0.25">
      <c r="BC432" s="210">
        <v>11</v>
      </c>
      <c r="BD432" s="211">
        <f ca="1">RAND()*BC441</f>
        <v>16.748341961614624</v>
      </c>
      <c r="BE432" s="75">
        <f t="array" aca="1" ref="BE432" ca="1">INDEX(BC422:BC441,RANK(BD432,BD422:BD441))</f>
        <v>5</v>
      </c>
      <c r="BF432" s="130" t="str">
        <f>$BT$250</f>
        <v>(Privat)Einlagen</v>
      </c>
      <c r="BG432" s="126"/>
      <c r="BI432" s="10"/>
      <c r="BJ432" s="124" t="str">
        <f ca="1">VLOOKUP(BC432,BE422:BF441,2,0)</f>
        <v>Umlaufvermögen</v>
      </c>
    </row>
    <row r="433" spans="55:63" hidden="1" x14ac:dyDescent="0.25">
      <c r="BC433" s="210">
        <v>12</v>
      </c>
      <c r="BD433" s="211">
        <f ca="1">RAND()*BC441</f>
        <v>17.729001206381938</v>
      </c>
      <c r="BE433" s="75">
        <f t="array" aca="1" ref="BE433" ca="1">INDEX(BC422:BC441,RANK(BD433,BD422:BD441))</f>
        <v>3</v>
      </c>
      <c r="BF433" s="130" t="str">
        <f>$BT$251</f>
        <v>(Privat)Entnahmen</v>
      </c>
      <c r="BG433" s="126"/>
      <c r="BI433" s="10"/>
      <c r="BJ433" s="124" t="str">
        <f ca="1">VLOOKUP(BC433,BE422:BF441,2,0)</f>
        <v>(Betriebs)Entnahmen</v>
      </c>
    </row>
    <row r="434" spans="55:63" hidden="1" x14ac:dyDescent="0.25">
      <c r="BC434" s="210">
        <v>13</v>
      </c>
      <c r="BD434" s="211">
        <f ca="1">RAND()*BC441</f>
        <v>16.464005036578364</v>
      </c>
      <c r="BE434" s="75">
        <f t="array" aca="1" ref="BE434" ca="1">INDEX(BC422:BC441,RANK(BD434,BD422:BD441))</f>
        <v>6</v>
      </c>
      <c r="BF434" s="130" t="str">
        <f>$BT$260</f>
        <v>zeigt einen etwaigen Investitionsrückstand an</v>
      </c>
      <c r="BG434" s="126"/>
      <c r="BI434" s="10"/>
      <c r="BJ434" s="124" t="str">
        <f ca="1">VLOOKUP(BC434,BE422:BF441,2,0)</f>
        <v>(Betriebs)Einlagen</v>
      </c>
    </row>
    <row r="435" spans="55:63" hidden="1" x14ac:dyDescent="0.25">
      <c r="BC435" s="210">
        <v>14</v>
      </c>
      <c r="BD435" s="211">
        <f ca="1">RAND()*BC441</f>
        <v>5.5587950252146463</v>
      </c>
      <c r="BE435" s="75">
        <f t="array" aca="1" ref="BE435" ca="1">INDEX(BC422:BC441,RANK(BD435,BD422:BD441))</f>
        <v>18</v>
      </c>
      <c r="BF435" s="130" t="str">
        <f>$BT$261</f>
        <v>sollte ~ 0,5 nicht unterschreiten</v>
      </c>
      <c r="BG435" s="126"/>
      <c r="BI435" s="10"/>
      <c r="BJ435" s="124" t="str">
        <f ca="1">VLOOKUP(BC435,BE422:BF441,2,0)</f>
        <v>Deinvestitionen (Anlagenverkäufe)</v>
      </c>
    </row>
    <row r="436" spans="55:63" hidden="1" x14ac:dyDescent="0.25">
      <c r="BC436" s="210">
        <v>15</v>
      </c>
      <c r="BD436" s="211">
        <f ca="1">RAND()*BC441</f>
        <v>15.95535860960236</v>
      </c>
      <c r="BE436" s="75">
        <f t="array" aca="1" ref="BE436" ca="1">INDEX(BC422:BC441,RANK(BD436,BD422:BD441))</f>
        <v>8</v>
      </c>
      <c r="BF436" s="130" t="str">
        <f>$BT$264</f>
        <v>Buchwert des abnutzbaren Anlagevermögens</v>
      </c>
      <c r="BG436" s="126"/>
      <c r="BI436" s="10"/>
      <c r="BJ436" s="124" t="str">
        <f ca="1">VLOOKUP(BC436,BE422:BF441,2,0)</f>
        <v>(Privat)Einlagen</v>
      </c>
    </row>
    <row r="437" spans="55:63" hidden="1" x14ac:dyDescent="0.25">
      <c r="BC437" s="210">
        <v>16</v>
      </c>
      <c r="BD437" s="211">
        <f ca="1">RAND()*BC441</f>
        <v>19.344175651204402</v>
      </c>
      <c r="BE437" s="75">
        <f t="array" aca="1" ref="BE437" ca="1">INDEX(BC422:BC441,RANK(BD437,BD422:BD441))</f>
        <v>2</v>
      </c>
      <c r="BF437" s="130" t="str">
        <f>$BT$265</f>
        <v>Anschaffungswert</v>
      </c>
      <c r="BG437" s="126"/>
      <c r="BI437" s="10"/>
      <c r="BJ437" s="124" t="str">
        <f ca="1">VLOOKUP(BC437,BE422:BF441,2,0)</f>
        <v>die Finanzierungskraft</v>
      </c>
    </row>
    <row r="438" spans="55:63" hidden="1" x14ac:dyDescent="0.25">
      <c r="BC438" s="210">
        <v>17</v>
      </c>
      <c r="BD438" s="211">
        <f ca="1">RAND()*BC441</f>
        <v>12.834760028456241</v>
      </c>
      <c r="BE438" s="75">
        <f t="array" aca="1" ref="BE438" ca="1">INDEX(BC422:BC441,RANK(BD438,BD422:BD441))</f>
        <v>11</v>
      </c>
      <c r="BF438" s="213" t="s">
        <v>60</v>
      </c>
      <c r="BG438" s="126"/>
      <c r="BI438" s="10"/>
      <c r="BJ438" s="124" t="str">
        <f ca="1">VLOOKUP(BC438,BE422:BF441,2,0)</f>
        <v>sollte ~ 1,0 nicht unterschreiten</v>
      </c>
    </row>
    <row r="439" spans="55:63" hidden="1" x14ac:dyDescent="0.25">
      <c r="BC439" s="210">
        <v>18</v>
      </c>
      <c r="BD439" s="211">
        <f ca="1">RAND()*BC441</f>
        <v>6.2693635678355575</v>
      </c>
      <c r="BE439" s="75">
        <f t="array" aca="1" ref="BE439" ca="1">INDEX(BC422:BC441,RANK(BD439,BD422:BD441))</f>
        <v>17</v>
      </c>
      <c r="BF439" s="213" t="s">
        <v>355</v>
      </c>
      <c r="BG439" s="126"/>
      <c r="BI439" s="10"/>
      <c r="BJ439" s="124" t="str">
        <f ca="1">VLOOKUP(BC439,BE422:BF441,2,0)</f>
        <v>sollte ~ 0,5 nicht unterschreiten</v>
      </c>
    </row>
    <row r="440" spans="55:63" hidden="1" x14ac:dyDescent="0.25">
      <c r="BC440" s="210">
        <v>19</v>
      </c>
      <c r="BD440" s="211">
        <f ca="1">RAND()*BC441</f>
        <v>10.508483827434405</v>
      </c>
      <c r="BE440" s="75">
        <f t="array" aca="1" ref="BE440" ca="1">INDEX(BC422:BC441,RANK(BD440,BD422:BD441))</f>
        <v>13</v>
      </c>
      <c r="BF440" s="213" t="s">
        <v>351</v>
      </c>
      <c r="BG440" s="126"/>
      <c r="BI440" s="10"/>
      <c r="BJ440" s="124" t="str">
        <f ca="1">VLOOKUP(BC440,BE422:BF441,2,0)</f>
        <v>Kreditaufnahmen</v>
      </c>
    </row>
    <row r="441" spans="55:63" hidden="1" x14ac:dyDescent="0.25">
      <c r="BC441" s="212">
        <v>20</v>
      </c>
      <c r="BD441" s="211">
        <f ca="1">RAND()*BC441</f>
        <v>11.411148115484179</v>
      </c>
      <c r="BE441" s="75">
        <f t="array" aca="1" ref="BE441" ca="1">INDEX(BC422:BC441,RANK(BD441,BD422:BD441))</f>
        <v>12</v>
      </c>
      <c r="BF441" s="213" t="s">
        <v>350</v>
      </c>
      <c r="BG441" s="126"/>
      <c r="BI441" s="10"/>
      <c r="BJ441" s="124" t="str">
        <f ca="1">VLOOKUP(BC441,BE422:BF441,2,0)</f>
        <v>die tatsächlichen Einnahmen und Ausgaben</v>
      </c>
    </row>
    <row r="442" spans="55:63" hidden="1" x14ac:dyDescent="0.25">
      <c r="BC442" s="127"/>
      <c r="BD442" s="128"/>
      <c r="BE442" s="129"/>
      <c r="BF442" s="130"/>
      <c r="BG442" s="126"/>
      <c r="BI442" s="10"/>
      <c r="BJ442" s="124"/>
    </row>
    <row r="443" spans="55:63" ht="15.75" hidden="1" thickBot="1" x14ac:dyDescent="0.3">
      <c r="BC443" s="127"/>
      <c r="BD443" s="128"/>
      <c r="BE443" s="129"/>
      <c r="BF443" s="130"/>
      <c r="BG443" s="126"/>
      <c r="BI443" s="10"/>
      <c r="BJ443" s="122" t="s">
        <v>362</v>
      </c>
      <c r="BK443" s="209" t="s">
        <v>356</v>
      </c>
    </row>
    <row r="444" spans="55:63" hidden="1" x14ac:dyDescent="0.25">
      <c r="BC444" s="210">
        <v>1</v>
      </c>
      <c r="BD444" s="211">
        <f ca="1">RAND()*BC468</f>
        <v>3.0307137874101331</v>
      </c>
      <c r="BE444" s="75" cm="1">
        <f t="array" aca="1" ref="BE444" ca="1">INDEX(BC444:BC468,RANK(BD444,BD444:BD468))</f>
        <v>23</v>
      </c>
      <c r="BF444" s="130" t="str">
        <f>$BT$279</f>
        <v>Gewinn (Einkünfte aus Land- und Forstwirtschaft</v>
      </c>
      <c r="BG444" s="126"/>
      <c r="BI444" s="10"/>
      <c r="BJ444" s="124" t="str">
        <f ca="1">VLOOKUP(BC444,BE444:BF468,2,0)</f>
        <v>Afa (Maschinen)</v>
      </c>
    </row>
    <row r="445" spans="55:63" hidden="1" x14ac:dyDescent="0.25">
      <c r="BC445" s="210">
        <v>2</v>
      </c>
      <c r="BD445" s="211">
        <f ca="1">RAND()*BC468</f>
        <v>9.9048050221123285E-2</v>
      </c>
      <c r="BE445" s="75" cm="1">
        <f t="array" aca="1" ref="BE445" ca="1">INDEX(BC444:BC468,RANK(BD445,BD444:BD468))</f>
        <v>25</v>
      </c>
      <c r="BF445" s="130" t="str">
        <f>$BT$280</f>
        <v>(Privat)Einlagen</v>
      </c>
      <c r="BG445" s="126"/>
      <c r="BI445" s="10"/>
      <c r="BJ445" s="124" t="str">
        <f ca="1">VLOOKUP(BC445,BE444:BF468,2,0)</f>
        <v>niederiger die Kapitaldienstgrenze in Relation zum Kapitaldienst</v>
      </c>
    </row>
    <row r="446" spans="55:63" hidden="1" x14ac:dyDescent="0.25">
      <c r="BC446" s="210">
        <v>3</v>
      </c>
      <c r="BD446" s="211">
        <f ca="1">RAND()*BC468</f>
        <v>16.099886142324074</v>
      </c>
      <c r="BE446" s="75" cm="1">
        <f t="array" aca="1" ref="BE446" ca="1">INDEX(BC444:BC468,RANK(BD446,BD444:BD468))</f>
        <v>8</v>
      </c>
      <c r="BF446" s="130" t="str">
        <f>$BT$281</f>
        <v>(Privat)Entnahmen</v>
      </c>
      <c r="BG446" s="126"/>
      <c r="BI446" s="10"/>
      <c r="BJ446" s="124" t="str">
        <f ca="1">VLOOKUP(BC446,BE444:BF468,2,0)</f>
        <v>höher die Eigenkapitalbildung des Unternehmens</v>
      </c>
    </row>
    <row r="447" spans="55:63" hidden="1" x14ac:dyDescent="0.25">
      <c r="BC447" s="210">
        <v>4</v>
      </c>
      <c r="BD447" s="211">
        <f ca="1">RAND()*BC468</f>
        <v>8.6401685251818563</v>
      </c>
      <c r="BE447" s="75">
        <f t="array" aca="1" ref="BE447" ca="1">INDEX(BC444:BC468,RANK(BD447,BD444:BD468))</f>
        <v>15</v>
      </c>
      <c r="BF447" s="130" t="str">
        <f>$BT$275</f>
        <v>inwieweit der Gewinn und die Einlagen ausgereicht haben,</v>
      </c>
      <c r="BG447" s="126"/>
      <c r="BI447" s="10"/>
      <c r="BJ447" s="124" t="str">
        <f ca="1">VLOOKUP(BC447,BE444:BF468,2,0)</f>
        <v>Afa (Gebäude, Grundverbesserungen, Dauerkulturen)</v>
      </c>
    </row>
    <row r="448" spans="55:63" hidden="1" x14ac:dyDescent="0.25">
      <c r="BC448" s="210">
        <v>5</v>
      </c>
      <c r="BD448" s="211">
        <f ca="1">RAND()*BC468</f>
        <v>14.935477170187642</v>
      </c>
      <c r="BE448" s="75">
        <f t="array" aca="1" ref="BE448" ca="1">INDEX(BC444:BC468,RANK(BD448,BD444:BD468))</f>
        <v>9</v>
      </c>
      <c r="BF448" s="130" t="str">
        <f>$BT$276</f>
        <v>um die Entnahmen zu decken</v>
      </c>
      <c r="BG448" s="126"/>
      <c r="BI448" s="10"/>
      <c r="BJ448" s="124" t="str">
        <f ca="1">VLOOKUP(BC448,BE444:BF468,2,0)</f>
        <v>bestehender und zusätzlicher Kredite zur Verfügung steht</v>
      </c>
    </row>
    <row r="449" spans="55:62" hidden="1" x14ac:dyDescent="0.25">
      <c r="BC449" s="210">
        <v>6</v>
      </c>
      <c r="BD449" s="211">
        <f ca="1">RAND()*BC468</f>
        <v>10.756075328766579</v>
      </c>
      <c r="BE449" s="75" cm="1">
        <f t="array" aca="1" ref="BE449" ca="1">INDEX(BC444:BC468,RANK(BD449,BD444:BD468))</f>
        <v>11</v>
      </c>
      <c r="BF449" s="130" t="str">
        <f>$BT$269</f>
        <v>höher die Inflationsrate</v>
      </c>
      <c r="BG449" s="126"/>
      <c r="BI449" s="10"/>
      <c r="BJ449" s="124" t="str">
        <f ca="1">VLOOKUP(BC449,BE444:BF468,2,0)</f>
        <v>höher der Fremdkapitalanteil am Vermögen</v>
      </c>
    </row>
    <row r="450" spans="55:62" hidden="1" x14ac:dyDescent="0.25">
      <c r="BC450" s="210">
        <v>7</v>
      </c>
      <c r="BD450" s="211">
        <f ca="1">RAND()*BC468</f>
        <v>2.3046737512209896</v>
      </c>
      <c r="BE450" s="75">
        <f t="array" aca="1" ref="BE450" ca="1">INDEX(BC444:BC468,RANK(BD450,BD444:BD468))</f>
        <v>24</v>
      </c>
      <c r="BF450" s="130" t="str">
        <f>$BT$270</f>
        <v>höher die Fremdkapitalbelastung</v>
      </c>
      <c r="BG450" s="126"/>
      <c r="BI450" s="10"/>
      <c r="BJ450" s="124" t="str">
        <f ca="1">VLOOKUP(BC450,BE444:BF468,2,0)</f>
        <v>niedriger der Fremdkapitalanteil am Vermögen</v>
      </c>
    </row>
    <row r="451" spans="55:62" hidden="1" x14ac:dyDescent="0.25">
      <c r="BC451" s="210">
        <v>8</v>
      </c>
      <c r="BD451" s="211">
        <f ca="1">RAND()*BC468</f>
        <v>5.8453611194769657</v>
      </c>
      <c r="BE451" s="75">
        <f t="array" aca="1" ref="BE451" ca="1">INDEX(BC444:BC468,RANK(BD451,BD444:BD468))</f>
        <v>20</v>
      </c>
      <c r="BF451" s="130" t="str">
        <f>$BT$271</f>
        <v>älter das abnutzbare Anlagevermögen</v>
      </c>
      <c r="BG451" s="126"/>
      <c r="BI451" s="10"/>
      <c r="BJ451" s="124" t="str">
        <f ca="1">VLOOKUP(BC451,BE444:BF468,2,0)</f>
        <v>(Privat)Entnahmen</v>
      </c>
    </row>
    <row r="452" spans="55:62" hidden="1" x14ac:dyDescent="0.25">
      <c r="BC452" s="210">
        <v>9</v>
      </c>
      <c r="BD452" s="211">
        <f ca="1">RAND()*BC468</f>
        <v>9.2789035118821079</v>
      </c>
      <c r="BE452" s="75">
        <f t="array" aca="1" ref="BE452" ca="1">INDEX(BC444:BC468,RANK(BD452,BD444:BD468))</f>
        <v>14</v>
      </c>
      <c r="BF452" s="130" t="str">
        <f>$BT$272</f>
        <v>risikoreicher die Produktion</v>
      </c>
      <c r="BG452" s="126"/>
      <c r="BI452" s="10"/>
      <c r="BJ452" s="124" t="str">
        <f ca="1">VLOOKUP(BC452,BE444:BF468,2,0)</f>
        <v>um die Entnahmen zu decken</v>
      </c>
    </row>
    <row r="453" spans="55:62" hidden="1" x14ac:dyDescent="0.25">
      <c r="BC453" s="210">
        <v>10</v>
      </c>
      <c r="BD453" s="211">
        <f ca="1">RAND()*BC468</f>
        <v>8.5854480361116696</v>
      </c>
      <c r="BE453" s="75">
        <f t="array" aca="1" ref="BE453" ca="1">INDEX(BC444:BC468,RANK(BD453,BD444:BD468))</f>
        <v>16</v>
      </c>
      <c r="BF453" s="130" t="str">
        <f>$BT$39</f>
        <v>Eigenkapitalveränderung</v>
      </c>
      <c r="BG453" s="126"/>
      <c r="BI453" s="10"/>
      <c r="BJ453" s="124" t="str">
        <f ca="1">VLOOKUP(BC453,BE444:BF468,2,0)</f>
        <v>niederiger die Inflationsrate</v>
      </c>
    </row>
    <row r="454" spans="55:62" hidden="1" x14ac:dyDescent="0.25">
      <c r="BC454" s="210">
        <v>11</v>
      </c>
      <c r="BD454" s="211">
        <f ca="1">RAND()*BC468</f>
        <v>9.3110126212011224</v>
      </c>
      <c r="BE454" s="75">
        <f t="array" aca="1" ref="BE454" ca="1">INDEX(BC444:BC468,RANK(BD454,BD444:BD468))</f>
        <v>13</v>
      </c>
      <c r="BF454" s="130" t="str">
        <f>$BT$40</f>
        <v>gezahlte Schulden</v>
      </c>
      <c r="BG454" s="126"/>
      <c r="BI454" s="10"/>
      <c r="BJ454" s="124" t="str">
        <f ca="1">VLOOKUP(BC454,BE444:BF468,2,0)</f>
        <v>höher die Inflationsrate</v>
      </c>
    </row>
    <row r="455" spans="55:62" hidden="1" x14ac:dyDescent="0.25">
      <c r="BC455" s="210">
        <v>12</v>
      </c>
      <c r="BD455" s="211">
        <f ca="1">RAND()*BC468</f>
        <v>21.351220570855688</v>
      </c>
      <c r="BE455" s="75">
        <f t="array" aca="1" ref="BE455" ca="1">INDEX(BC444:BC468,RANK(BD455,BD444:BD468))</f>
        <v>4</v>
      </c>
      <c r="BF455" s="130" t="str">
        <f>$BT$41</f>
        <v>Afa (Gebäude, Grundverbesserungen, Dauerkulturen)</v>
      </c>
      <c r="BG455" s="126"/>
      <c r="BI455" s="10"/>
      <c r="BJ455" s="124" t="str">
        <f ca="1">VLOOKUP(BC455,BE444:BF468,2,0)</f>
        <v>höher die Gewinnrate</v>
      </c>
    </row>
    <row r="456" spans="55:62" hidden="1" x14ac:dyDescent="0.25">
      <c r="BC456" s="210">
        <v>13</v>
      </c>
      <c r="BD456" s="211">
        <f ca="1">RAND()*BC468</f>
        <v>24.970509498337357</v>
      </c>
      <c r="BE456" s="75">
        <f t="array" aca="1" ref="BE456" ca="1">INDEX(BC444:BC468,RANK(BD456,BD444:BD468))</f>
        <v>1</v>
      </c>
      <c r="BF456" s="130" t="str">
        <f>$BT$42</f>
        <v>Afa (Maschinen)</v>
      </c>
      <c r="BG456" s="126"/>
      <c r="BI456" s="10"/>
      <c r="BJ456" s="124" t="str">
        <f ca="1">VLOOKUP(BC456,BE444:BF468,2,0)</f>
        <v>gezahlte Schulden</v>
      </c>
    </row>
    <row r="457" spans="55:62" hidden="1" x14ac:dyDescent="0.25">
      <c r="BC457" s="210">
        <v>14</v>
      </c>
      <c r="BD457" s="211">
        <f ca="1">RAND()*BC468</f>
        <v>5.5947896595565263</v>
      </c>
      <c r="BE457" s="75">
        <f t="array" aca="1" ref="BE457" ca="1">INDEX(BC444:BC468,RANK(BD457,BD444:BD468))</f>
        <v>21</v>
      </c>
      <c r="BF457" s="130" t="str">
        <f>$BT$45</f>
        <v>wie viel maximal für Zinsen und Tilgung (= Kapitaldienst)</v>
      </c>
      <c r="BG457" s="126"/>
      <c r="BI457" s="10"/>
      <c r="BJ457" s="124" t="str">
        <f ca="1">VLOOKUP(BC457,BE444:BF468,2,0)</f>
        <v>risikoreicher die Produktion</v>
      </c>
    </row>
    <row r="458" spans="55:62" hidden="1" x14ac:dyDescent="0.25">
      <c r="BC458" s="210">
        <v>15</v>
      </c>
      <c r="BD458" s="211">
        <f ca="1">RAND()*BC468</f>
        <v>20.007040292271146</v>
      </c>
      <c r="BE458" s="75">
        <f t="array" aca="1" ref="BE458" ca="1">INDEX(BC444:BC468,RANK(BD458,BD444:BD468))</f>
        <v>5</v>
      </c>
      <c r="BF458" s="130" t="str">
        <f>$BT$46</f>
        <v>bestehender und zusätzlicher Kredite zur Verfügung steht</v>
      </c>
      <c r="BG458" s="126"/>
      <c r="BI458" s="10"/>
      <c r="BJ458" s="124" t="str">
        <f ca="1">VLOOKUP(BC458,BE444:BF468,2,0)</f>
        <v>inwieweit der Gewinn und die Einlagen ausgereicht haben,</v>
      </c>
    </row>
    <row r="459" spans="55:62" hidden="1" x14ac:dyDescent="0.25">
      <c r="BC459" s="210">
        <v>16</v>
      </c>
      <c r="BD459" s="211">
        <f ca="1">RAND()*BC468</f>
        <v>22.203835370511971</v>
      </c>
      <c r="BE459" s="75">
        <f t="array" aca="1" ref="BE459" ca="1">INDEX(BC444:BC468,RANK(BD459,BD444:BD468))</f>
        <v>3</v>
      </c>
      <c r="BF459" s="130" t="str">
        <f>$BT$33</f>
        <v>höher die Eigenkapitalbildung des Unternehmens</v>
      </c>
      <c r="BG459" s="126"/>
      <c r="BI459" s="10"/>
      <c r="BJ459" s="124" t="str">
        <f ca="1">VLOOKUP(BC459,BE444:BF468,2,0)</f>
        <v>Eigenkapitalveränderung</v>
      </c>
    </row>
    <row r="460" spans="55:62" hidden="1" x14ac:dyDescent="0.25">
      <c r="BC460" s="210">
        <v>17</v>
      </c>
      <c r="BD460" s="211">
        <f ca="1">RAND()*BC468</f>
        <v>3.2087193376540619</v>
      </c>
      <c r="BE460" s="75">
        <f t="array" aca="1" ref="BE460" ca="1">INDEX(BC444:BC468,RANK(BD460,BD444:BD468))</f>
        <v>22</v>
      </c>
      <c r="BF460" s="130" t="str">
        <f>$BT$34</f>
        <v>höher die Kapitaldienstgrenze in Relation zum Kapitaldienst</v>
      </c>
      <c r="BJ460" s="124" t="str">
        <f ca="1">VLOOKUP(BC460,BE444:BF468,2,0)</f>
        <v>(Betriebs)Einlagen</v>
      </c>
    </row>
    <row r="461" spans="55:62" hidden="1" x14ac:dyDescent="0.25">
      <c r="BC461" s="210">
        <v>18</v>
      </c>
      <c r="BD461" s="211">
        <f ca="1">RAND()*BC468</f>
        <v>10.053165739415364</v>
      </c>
      <c r="BE461" s="75" cm="1">
        <f t="array" aca="1" ref="BE461" ca="1">INDEX(BC444:BC468,RANK(BD461,BD444:BD468))</f>
        <v>12</v>
      </c>
      <c r="BF461" s="130" t="str">
        <f>$BT$35</f>
        <v>höher die Gewinnrate</v>
      </c>
      <c r="BJ461" s="124" t="str">
        <f ca="1">VLOOKUP(BC461,BE444:BF468,2,0)</f>
        <v>(Betriebs)Entnahmen</v>
      </c>
    </row>
    <row r="462" spans="55:62" hidden="1" x14ac:dyDescent="0.25">
      <c r="BC462" s="210">
        <v>19</v>
      </c>
      <c r="BD462" s="211">
        <f ca="1">RAND()*BC468</f>
        <v>18.289803605844785</v>
      </c>
      <c r="BE462" s="75" cm="1">
        <f t="array" aca="1" ref="BE462" ca="1">INDEX(BC444:BC468,RANK(BD462,BD444:BD468))</f>
        <v>7</v>
      </c>
      <c r="BF462" s="130" t="str">
        <f>$BT$36</f>
        <v>niedriger der Fremdkapitalanteil am Vermögen</v>
      </c>
      <c r="BJ462" s="124" t="str">
        <f ca="1">VLOOKUP(BC462,BE444:BF468,2,0)</f>
        <v>niedriger die Gewinnrate</v>
      </c>
    </row>
    <row r="463" spans="55:62" hidden="1" x14ac:dyDescent="0.25">
      <c r="BC463" s="210">
        <v>20</v>
      </c>
      <c r="BD463" s="211">
        <f ca="1">RAND()*BC468</f>
        <v>7.2195165628512612</v>
      </c>
      <c r="BE463" s="75" cm="1">
        <f t="array" aca="1" ref="BE463" ca="1">INDEX(BC444:BC468,RANK(BD463,BD444:BD468))</f>
        <v>17</v>
      </c>
      <c r="BF463" s="213" t="s">
        <v>351</v>
      </c>
      <c r="BJ463" s="124" t="str">
        <f ca="1">VLOOKUP(BC463,BE444:BF468,2,0)</f>
        <v>älter das abnutzbare Anlagevermögen</v>
      </c>
    </row>
    <row r="464" spans="55:62" hidden="1" x14ac:dyDescent="0.25">
      <c r="BC464" s="210">
        <v>21</v>
      </c>
      <c r="BD464" s="211">
        <f ca="1">RAND()*BC468</f>
        <v>7.1140166558777667</v>
      </c>
      <c r="BE464" s="75" cm="1">
        <f t="array" aca="1" ref="BE464" ca="1">INDEX(BC444:BC468,RANK(BD464,BD444:BD468))</f>
        <v>18</v>
      </c>
      <c r="BF464" s="213" t="s">
        <v>350</v>
      </c>
      <c r="BJ464" s="124" t="str">
        <f ca="1">VLOOKUP(BC464,BE444:BF468,2,0)</f>
        <v>wie viel maximal für Zinsen und Tilgung (= Kapitaldienst)</v>
      </c>
    </row>
    <row r="465" spans="55:62" hidden="1" x14ac:dyDescent="0.25">
      <c r="BC465" s="210">
        <v>22</v>
      </c>
      <c r="BD465" s="211">
        <f ca="1">RAND()*BC468</f>
        <v>11.962087507301906</v>
      </c>
      <c r="BE465" s="75" cm="1">
        <f t="array" aca="1" ref="BE465" ca="1">INDEX(BC444:BC468,RANK(BD465,BD444:BD468))</f>
        <v>10</v>
      </c>
      <c r="BF465" s="213" t="s">
        <v>358</v>
      </c>
      <c r="BJ465" s="124" t="str">
        <f ca="1">VLOOKUP(BC465,BE444:BF468,2,0)</f>
        <v>höher die Kapitaldienstgrenze in Relation zum Kapitaldienst</v>
      </c>
    </row>
    <row r="466" spans="55:62" hidden="1" x14ac:dyDescent="0.25">
      <c r="BC466" s="210">
        <v>23</v>
      </c>
      <c r="BD466" s="211">
        <f ca="1">RAND()*BC468</f>
        <v>23.541788334211518</v>
      </c>
      <c r="BE466" s="75" cm="1">
        <f t="array" aca="1" ref="BE466" ca="1">INDEX(BC444:BC468,RANK(BD466,BD444:BD468))</f>
        <v>2</v>
      </c>
      <c r="BF466" s="213" t="s">
        <v>359</v>
      </c>
      <c r="BJ466" s="124" t="str">
        <f ca="1">VLOOKUP(BC466,BE444:BF468,2,0)</f>
        <v>Gewinn (Einkünfte aus Land- und Forstwirtschaft</v>
      </c>
    </row>
    <row r="467" spans="55:62" hidden="1" x14ac:dyDescent="0.25">
      <c r="BC467" s="210">
        <v>24</v>
      </c>
      <c r="BD467" s="211">
        <f ca="1">RAND()*BC468</f>
        <v>6.2294629096595635</v>
      </c>
      <c r="BE467" s="75" cm="1">
        <f t="array" aca="1" ref="BE467" ca="1">INDEX(BC444:BC468,RANK(BD467,BD444:BD468))</f>
        <v>19</v>
      </c>
      <c r="BF467" s="213" t="s">
        <v>360</v>
      </c>
      <c r="BJ467" s="124" t="str">
        <f ca="1">VLOOKUP(BC467,BE444:BF468,2,0)</f>
        <v>höher die Fremdkapitalbelastung</v>
      </c>
    </row>
    <row r="468" spans="55:62" hidden="1" x14ac:dyDescent="0.25">
      <c r="BC468" s="212">
        <v>25</v>
      </c>
      <c r="BD468" s="211">
        <f ca="1">RAND()*BC468</f>
        <v>18.530175086200448</v>
      </c>
      <c r="BE468" s="75" cm="1">
        <f t="array" aca="1" ref="BE468" ca="1">INDEX(BC444:BC468,RANK(BD468,BD444:BD468))</f>
        <v>6</v>
      </c>
      <c r="BF468" s="213" t="s">
        <v>361</v>
      </c>
      <c r="BJ468" s="124" t="str">
        <f ca="1">VLOOKUP(BC468,BE444:BF468,2,0)</f>
        <v>(Privat)Einlagen</v>
      </c>
    </row>
    <row r="469" spans="55:62" hidden="1" x14ac:dyDescent="0.25"/>
    <row r="470" spans="55:62" hidden="1" x14ac:dyDescent="0.25"/>
    <row r="471" spans="55:62" hidden="1" x14ac:dyDescent="0.25"/>
    <row r="472" spans="55:62" hidden="1" x14ac:dyDescent="0.25"/>
    <row r="473" spans="55:62" hidden="1" x14ac:dyDescent="0.25"/>
    <row r="474" spans="55:62" hidden="1" x14ac:dyDescent="0.25"/>
    <row r="475" spans="55:62" hidden="1" x14ac:dyDescent="0.25"/>
    <row r="476" spans="55:62" hidden="1" x14ac:dyDescent="0.25"/>
    <row r="477" spans="55:62" hidden="1" x14ac:dyDescent="0.25"/>
    <row r="478" spans="55:62" hidden="1" x14ac:dyDescent="0.25"/>
    <row r="479" spans="55:62" hidden="1" x14ac:dyDescent="0.25"/>
    <row r="480" spans="55:62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spans="1:1" hidden="1" x14ac:dyDescent="0.25"/>
    <row r="2034" spans="1:1" hidden="1" x14ac:dyDescent="0.25"/>
    <row r="2035" spans="1:1" hidden="1" x14ac:dyDescent="0.25"/>
    <row r="2036" spans="1:1" hidden="1" x14ac:dyDescent="0.25"/>
    <row r="2037" spans="1:1" hidden="1" x14ac:dyDescent="0.25"/>
    <row r="2038" spans="1:1" hidden="1" x14ac:dyDescent="0.25"/>
    <row r="2039" spans="1:1" hidden="1" x14ac:dyDescent="0.25"/>
    <row r="2040" spans="1:1" hidden="1" x14ac:dyDescent="0.25"/>
    <row r="2041" spans="1:1" hidden="1" x14ac:dyDescent="0.25"/>
    <row r="2042" spans="1:1" hidden="1" x14ac:dyDescent="0.25"/>
    <row r="2043" spans="1:1" hidden="1" x14ac:dyDescent="0.25"/>
    <row r="2044" spans="1:1" hidden="1" x14ac:dyDescent="0.25"/>
    <row r="2045" spans="1:1" hidden="1" x14ac:dyDescent="0.25"/>
    <row r="2046" spans="1:1" hidden="1" x14ac:dyDescent="0.25">
      <c r="A2046" s="6" t="s">
        <v>261</v>
      </c>
    </row>
    <row r="2047" spans="1:1" hidden="1" x14ac:dyDescent="0.25">
      <c r="A2047" s="6">
        <v>1</v>
      </c>
    </row>
    <row r="2048" spans="1:1" hidden="1" x14ac:dyDescent="0.25">
      <c r="A2048" s="6" t="s">
        <v>262</v>
      </c>
    </row>
  </sheetData>
  <sheetProtection algorithmName="SHA-512" hashValue="334WEMQqXUPsfkXay1vX8EqKSHA9CHF1O5C6dGih/EFGWL2DOzRGiKzegLynOFdqOtGjXo9/JLa+8xqwdpc1ww==" saltValue="bGDSGl3QUPtq/xe7yvYwtA==" spinCount="100000" sheet="1" objects="1" scenarios="1" selectLockedCells="1"/>
  <sortState ref="BF395:BH459">
    <sortCondition ref="BH395:BH459"/>
  </sortState>
  <mergeCells count="479">
    <mergeCell ref="O1:Q2"/>
    <mergeCell ref="F264:K264"/>
    <mergeCell ref="F265:K265"/>
    <mergeCell ref="F153:K153"/>
    <mergeCell ref="F244:K244"/>
    <mergeCell ref="F245:K245"/>
    <mergeCell ref="F246:K246"/>
    <mergeCell ref="F247:K247"/>
    <mergeCell ref="F248:K248"/>
    <mergeCell ref="E228:M228"/>
    <mergeCell ref="D258:M258"/>
    <mergeCell ref="E263:M263"/>
    <mergeCell ref="F235:K235"/>
    <mergeCell ref="F236:K236"/>
    <mergeCell ref="F237:K237"/>
    <mergeCell ref="F238:K238"/>
    <mergeCell ref="F255:K255"/>
    <mergeCell ref="F256:G256"/>
    <mergeCell ref="D227:M227"/>
    <mergeCell ref="E232:M232"/>
    <mergeCell ref="F233:K233"/>
    <mergeCell ref="F260:K260"/>
    <mergeCell ref="F261:K261"/>
    <mergeCell ref="F269:L269"/>
    <mergeCell ref="F270:L270"/>
    <mergeCell ref="F271:L271"/>
    <mergeCell ref="F272:L272"/>
    <mergeCell ref="F275:L275"/>
    <mergeCell ref="F276:L276"/>
    <mergeCell ref="F33:K33"/>
    <mergeCell ref="F34:K34"/>
    <mergeCell ref="F35:K35"/>
    <mergeCell ref="F36:K36"/>
    <mergeCell ref="F45:M45"/>
    <mergeCell ref="F46:M46"/>
    <mergeCell ref="E38:M38"/>
    <mergeCell ref="E44:M44"/>
    <mergeCell ref="F39:K39"/>
    <mergeCell ref="F40:K40"/>
    <mergeCell ref="F41:K41"/>
    <mergeCell ref="F42:K42"/>
    <mergeCell ref="E151:M151"/>
    <mergeCell ref="E268:M268"/>
    <mergeCell ref="D31:M31"/>
    <mergeCell ref="E274:M274"/>
    <mergeCell ref="F279:K279"/>
    <mergeCell ref="F280:K280"/>
    <mergeCell ref="F281:K281"/>
    <mergeCell ref="E259:M259"/>
    <mergeCell ref="D267:M267"/>
    <mergeCell ref="E278:M278"/>
    <mergeCell ref="E32:M32"/>
    <mergeCell ref="F239:K239"/>
    <mergeCell ref="F240:K240"/>
    <mergeCell ref="F229:K229"/>
    <mergeCell ref="F230:K230"/>
    <mergeCell ref="F146:K146"/>
    <mergeCell ref="F234:K234"/>
    <mergeCell ref="E253:M253"/>
    <mergeCell ref="F254:K254"/>
    <mergeCell ref="F249:K249"/>
    <mergeCell ref="F250:K250"/>
    <mergeCell ref="F251:K251"/>
    <mergeCell ref="D242:M242"/>
    <mergeCell ref="E243:M243"/>
    <mergeCell ref="D190:M190"/>
    <mergeCell ref="E191:M191"/>
    <mergeCell ref="F192:K192"/>
    <mergeCell ref="E156:M156"/>
    <mergeCell ref="E157:G157"/>
    <mergeCell ref="F158:M158"/>
    <mergeCell ref="E163:G163"/>
    <mergeCell ref="F164:M164"/>
    <mergeCell ref="F169:K169"/>
    <mergeCell ref="F211:M212"/>
    <mergeCell ref="F208:M209"/>
    <mergeCell ref="D155:M155"/>
    <mergeCell ref="E166:M166"/>
    <mergeCell ref="F167:K167"/>
    <mergeCell ref="F168:K168"/>
    <mergeCell ref="F147:K147"/>
    <mergeCell ref="F148:K148"/>
    <mergeCell ref="F149:K149"/>
    <mergeCell ref="F152:K152"/>
    <mergeCell ref="E160:G160"/>
    <mergeCell ref="F161:M161"/>
    <mergeCell ref="D143:M143"/>
    <mergeCell ref="E144:M144"/>
    <mergeCell ref="F145:K145"/>
    <mergeCell ref="E195:M195"/>
    <mergeCell ref="F205:M206"/>
    <mergeCell ref="F196:M197"/>
    <mergeCell ref="F199:M200"/>
    <mergeCell ref="F202:M203"/>
    <mergeCell ref="F193:K193"/>
    <mergeCell ref="E223:M223"/>
    <mergeCell ref="F224:H224"/>
    <mergeCell ref="F225:H225"/>
    <mergeCell ref="F220:M220"/>
    <mergeCell ref="F221:M221"/>
    <mergeCell ref="E215:M215"/>
    <mergeCell ref="E219:M219"/>
    <mergeCell ref="F216:K216"/>
    <mergeCell ref="F217:K217"/>
    <mergeCell ref="D214:M214"/>
    <mergeCell ref="F66:K66"/>
    <mergeCell ref="F67:K67"/>
    <mergeCell ref="F68:K68"/>
    <mergeCell ref="I186:J186"/>
    <mergeCell ref="K186:M186"/>
    <mergeCell ref="E172:M172"/>
    <mergeCell ref="E173:F173"/>
    <mergeCell ref="D184:M184"/>
    <mergeCell ref="F180:K180"/>
    <mergeCell ref="F181:K181"/>
    <mergeCell ref="F182:K182"/>
    <mergeCell ref="E175:M175"/>
    <mergeCell ref="E176:G176"/>
    <mergeCell ref="I176:K176"/>
    <mergeCell ref="E178:M178"/>
    <mergeCell ref="F179:K179"/>
    <mergeCell ref="D185:F185"/>
    <mergeCell ref="G185:H185"/>
    <mergeCell ref="I185:J185"/>
    <mergeCell ref="K185:M185"/>
    <mergeCell ref="D186:F186"/>
    <mergeCell ref="G186:H186"/>
    <mergeCell ref="D187:G187"/>
    <mergeCell ref="I187:J187"/>
    <mergeCell ref="E70:M70"/>
    <mergeCell ref="E71:I71"/>
    <mergeCell ref="J71:L71"/>
    <mergeCell ref="E72:I72"/>
    <mergeCell ref="J72:L72"/>
    <mergeCell ref="E73:I73"/>
    <mergeCell ref="D64:M64"/>
    <mergeCell ref="E65:M65"/>
    <mergeCell ref="F96:K96"/>
    <mergeCell ref="D171:M171"/>
    <mergeCell ref="K187:L187"/>
    <mergeCell ref="D188:H188"/>
    <mergeCell ref="E91:G91"/>
    <mergeCell ref="H91:J91"/>
    <mergeCell ref="K91:L91"/>
    <mergeCell ref="E134:M134"/>
    <mergeCell ref="D133:M133"/>
    <mergeCell ref="E93:M93"/>
    <mergeCell ref="F94:K94"/>
    <mergeCell ref="F95:K95"/>
    <mergeCell ref="F23:M24"/>
    <mergeCell ref="D88:M88"/>
    <mergeCell ref="E89:M89"/>
    <mergeCell ref="E90:F90"/>
    <mergeCell ref="G90:H90"/>
    <mergeCell ref="I90:M90"/>
    <mergeCell ref="F139:K139"/>
    <mergeCell ref="F140:K140"/>
    <mergeCell ref="F141:K141"/>
    <mergeCell ref="F135:K135"/>
    <mergeCell ref="F136:K136"/>
    <mergeCell ref="E138:M138"/>
    <mergeCell ref="I128:M128"/>
    <mergeCell ref="E129:G129"/>
    <mergeCell ref="E118:M118"/>
    <mergeCell ref="F119:K119"/>
    <mergeCell ref="E7:M7"/>
    <mergeCell ref="F14:M15"/>
    <mergeCell ref="F17:M18"/>
    <mergeCell ref="F20:M21"/>
    <mergeCell ref="F11:M12"/>
    <mergeCell ref="F124:K124"/>
    <mergeCell ref="F120:K120"/>
    <mergeCell ref="F121:K121"/>
    <mergeCell ref="F122:K122"/>
    <mergeCell ref="F123:K123"/>
    <mergeCell ref="E128:F128"/>
    <mergeCell ref="G128:H128"/>
    <mergeCell ref="F8:M9"/>
    <mergeCell ref="D6:M6"/>
    <mergeCell ref="E26:M26"/>
    <mergeCell ref="F27:K27"/>
    <mergeCell ref="F28:K28"/>
    <mergeCell ref="F29:K29"/>
    <mergeCell ref="D117:M117"/>
    <mergeCell ref="E126:M126"/>
    <mergeCell ref="E127:G127"/>
    <mergeCell ref="H127:I127"/>
    <mergeCell ref="J127:K127"/>
    <mergeCell ref="L127:M127"/>
    <mergeCell ref="F86:K86"/>
    <mergeCell ref="E79:M79"/>
    <mergeCell ref="E80:F80"/>
    <mergeCell ref="H80:J80"/>
    <mergeCell ref="E82:M82"/>
    <mergeCell ref="F83:K83"/>
    <mergeCell ref="F84:K84"/>
    <mergeCell ref="F85:K85"/>
    <mergeCell ref="F52:K52"/>
    <mergeCell ref="F53:K53"/>
    <mergeCell ref="F54:K54"/>
    <mergeCell ref="F55:K55"/>
    <mergeCell ref="F56:K56"/>
    <mergeCell ref="E49:M49"/>
    <mergeCell ref="F50:K50"/>
    <mergeCell ref="F51:K51"/>
    <mergeCell ref="E76:M76"/>
    <mergeCell ref="E77:J77"/>
    <mergeCell ref="K77:L77"/>
    <mergeCell ref="E78:F78"/>
    <mergeCell ref="L60:M60"/>
    <mergeCell ref="E61:M61"/>
    <mergeCell ref="E62:M62"/>
    <mergeCell ref="D75:M75"/>
    <mergeCell ref="F115:K115"/>
    <mergeCell ref="G78:I78"/>
    <mergeCell ref="J78:L78"/>
    <mergeCell ref="E58:M58"/>
    <mergeCell ref="E59:F59"/>
    <mergeCell ref="H59:I59"/>
    <mergeCell ref="J59:L59"/>
    <mergeCell ref="D48:M48"/>
    <mergeCell ref="E60:F60"/>
    <mergeCell ref="I60:K60"/>
    <mergeCell ref="F100:K100"/>
    <mergeCell ref="F101:K101"/>
    <mergeCell ref="E99:M99"/>
    <mergeCell ref="E107:M107"/>
    <mergeCell ref="D98:M98"/>
    <mergeCell ref="E103:M103"/>
    <mergeCell ref="E104:H104"/>
    <mergeCell ref="I104:K104"/>
    <mergeCell ref="L104:M104"/>
    <mergeCell ref="E105:H105"/>
    <mergeCell ref="F113:K113"/>
    <mergeCell ref="F114:K114"/>
    <mergeCell ref="F108:K108"/>
    <mergeCell ref="F109:K109"/>
    <mergeCell ref="F110:K110"/>
    <mergeCell ref="F111:K111"/>
    <mergeCell ref="F112:K112"/>
    <mergeCell ref="BD98:BM98"/>
    <mergeCell ref="BE103:BM103"/>
    <mergeCell ref="BE104:BH104"/>
    <mergeCell ref="BI104:BK104"/>
    <mergeCell ref="BL104:BM104"/>
    <mergeCell ref="BF208:BM209"/>
    <mergeCell ref="BF211:BM212"/>
    <mergeCell ref="BG186:BH186"/>
    <mergeCell ref="BE129:BG129"/>
    <mergeCell ref="BH91:BJ91"/>
    <mergeCell ref="BD6:BM6"/>
    <mergeCell ref="BD88:BM88"/>
    <mergeCell ref="BD64:BM64"/>
    <mergeCell ref="BH127:BI127"/>
    <mergeCell ref="BE105:BH105"/>
    <mergeCell ref="BE59:BF59"/>
    <mergeCell ref="BI60:BK60"/>
    <mergeCell ref="BE99:BM99"/>
    <mergeCell ref="BG185:BH185"/>
    <mergeCell ref="BK185:BM185"/>
    <mergeCell ref="BD171:BM171"/>
    <mergeCell ref="BD184:BM184"/>
    <mergeCell ref="BG78:BI78"/>
    <mergeCell ref="BJ78:BL78"/>
    <mergeCell ref="BE107:BM107"/>
    <mergeCell ref="BD48:BM48"/>
    <mergeCell ref="BE49:BM49"/>
    <mergeCell ref="BE58:BM58"/>
    <mergeCell ref="BF50:BK50"/>
    <mergeCell ref="BF51:BK51"/>
    <mergeCell ref="BF52:BK52"/>
    <mergeCell ref="BF53:BK53"/>
    <mergeCell ref="BF54:BK54"/>
    <mergeCell ref="BE76:BM76"/>
    <mergeCell ref="BD75:BM75"/>
    <mergeCell ref="BF108:BK108"/>
    <mergeCell ref="BF109:BK109"/>
    <mergeCell ref="BF110:BK110"/>
    <mergeCell ref="BF111:BK111"/>
    <mergeCell ref="BF112:BK112"/>
    <mergeCell ref="BF113:BK113"/>
    <mergeCell ref="BE62:BM62"/>
    <mergeCell ref="BE78:BF78"/>
    <mergeCell ref="BE77:BJ77"/>
    <mergeCell ref="BE79:BM79"/>
    <mergeCell ref="BE80:BF80"/>
    <mergeCell ref="BH80:BJ80"/>
    <mergeCell ref="BF114:BK114"/>
    <mergeCell ref="BF264:BK264"/>
    <mergeCell ref="BF265:BK265"/>
    <mergeCell ref="BF260:BK260"/>
    <mergeCell ref="BF261:BK261"/>
    <mergeCell ref="BF269:BL269"/>
    <mergeCell ref="BE173:BF173"/>
    <mergeCell ref="BF224:BH224"/>
    <mergeCell ref="BE223:BM223"/>
    <mergeCell ref="BE243:BM243"/>
    <mergeCell ref="BF180:BK180"/>
    <mergeCell ref="BF244:BK244"/>
    <mergeCell ref="BF245:BK245"/>
    <mergeCell ref="BF220:BM220"/>
    <mergeCell ref="BF221:BM221"/>
    <mergeCell ref="BF181:BK181"/>
    <mergeCell ref="BF182:BK182"/>
    <mergeCell ref="BF216:BK216"/>
    <mergeCell ref="BE151:BM151"/>
    <mergeCell ref="BD214:BM214"/>
    <mergeCell ref="BD190:BM190"/>
    <mergeCell ref="BF164:BM164"/>
    <mergeCell ref="BF161:BM161"/>
    <mergeCell ref="BE215:BM215"/>
    <mergeCell ref="BE219:BM219"/>
    <mergeCell ref="BE232:BM232"/>
    <mergeCell ref="BE228:BM228"/>
    <mergeCell ref="BE263:BM263"/>
    <mergeCell ref="BE259:BM259"/>
    <mergeCell ref="BE278:BM278"/>
    <mergeCell ref="BE274:BM274"/>
    <mergeCell ref="BD31:BM31"/>
    <mergeCell ref="BD258:BM258"/>
    <mergeCell ref="BD267:BM267"/>
    <mergeCell ref="BF271:BL271"/>
    <mergeCell ref="BF272:BL272"/>
    <mergeCell ref="BF275:BL275"/>
    <mergeCell ref="BF276:BL276"/>
    <mergeCell ref="BF229:BK229"/>
    <mergeCell ref="BF230:BK230"/>
    <mergeCell ref="BF270:BL270"/>
    <mergeCell ref="BF40:BK40"/>
    <mergeCell ref="BF41:BK41"/>
    <mergeCell ref="BF42:BK42"/>
    <mergeCell ref="BF33:BK33"/>
    <mergeCell ref="BF34:BK34"/>
    <mergeCell ref="BE44:BM44"/>
    <mergeCell ref="BE32:BM32"/>
    <mergeCell ref="BF36:BK36"/>
    <mergeCell ref="BE126:BM126"/>
    <mergeCell ref="BE118:BM118"/>
    <mergeCell ref="BE138:BM138"/>
    <mergeCell ref="BF123:BK123"/>
    <mergeCell ref="BF124:BK124"/>
    <mergeCell ref="BE82:BM82"/>
    <mergeCell ref="BK77:BL77"/>
    <mergeCell ref="BD117:BM117"/>
    <mergeCell ref="BL127:BM127"/>
    <mergeCell ref="BE134:BM134"/>
    <mergeCell ref="BF122:BK122"/>
    <mergeCell ref="BE127:BG127"/>
    <mergeCell ref="BJ127:BK127"/>
    <mergeCell ref="BE128:BF128"/>
    <mergeCell ref="BG128:BH128"/>
    <mergeCell ref="BI128:BM128"/>
    <mergeCell ref="BF23:BM24"/>
    <mergeCell ref="BF8:BM9"/>
    <mergeCell ref="BE26:BM26"/>
    <mergeCell ref="BE7:BM7"/>
    <mergeCell ref="BF11:BM12"/>
    <mergeCell ref="BF17:BM18"/>
    <mergeCell ref="BF14:BM15"/>
    <mergeCell ref="BF20:BM21"/>
    <mergeCell ref="BE71:BI71"/>
    <mergeCell ref="BF158:BM158"/>
    <mergeCell ref="BF225:BH225"/>
    <mergeCell ref="BD188:BH188"/>
    <mergeCell ref="BF68:BK68"/>
    <mergeCell ref="BF179:BK179"/>
    <mergeCell ref="BE65:BM65"/>
    <mergeCell ref="BE70:BM70"/>
    <mergeCell ref="BI185:BJ185"/>
    <mergeCell ref="BE191:BM191"/>
    <mergeCell ref="BK186:BM186"/>
    <mergeCell ref="BD187:BG187"/>
    <mergeCell ref="BF66:BK66"/>
    <mergeCell ref="BF217:BK217"/>
    <mergeCell ref="BF192:BK192"/>
    <mergeCell ref="BF196:BM197"/>
    <mergeCell ref="BF205:BM206"/>
    <mergeCell ref="BF145:BK145"/>
    <mergeCell ref="BE195:BM195"/>
    <mergeCell ref="BF199:BM200"/>
    <mergeCell ref="BF146:BK146"/>
    <mergeCell ref="BF147:BK147"/>
    <mergeCell ref="BD155:BM155"/>
    <mergeCell ref="BE166:BM166"/>
    <mergeCell ref="BE156:BM156"/>
    <mergeCell ref="BE144:BM144"/>
    <mergeCell ref="BF135:BK135"/>
    <mergeCell ref="BF136:BK136"/>
    <mergeCell ref="BF27:BK27"/>
    <mergeCell ref="BF28:BK28"/>
    <mergeCell ref="BF29:BK29"/>
    <mergeCell ref="BE72:BI72"/>
    <mergeCell ref="BE73:BI73"/>
    <mergeCell ref="BE176:BG176"/>
    <mergeCell ref="BI176:BK176"/>
    <mergeCell ref="BE172:BM172"/>
    <mergeCell ref="BI187:BJ187"/>
    <mergeCell ref="BK187:BL187"/>
    <mergeCell ref="BG90:BH90"/>
    <mergeCell ref="BE90:BF90"/>
    <mergeCell ref="BI90:BM90"/>
    <mergeCell ref="BF95:BK95"/>
    <mergeCell ref="BF96:BK96"/>
    <mergeCell ref="BE93:BM93"/>
    <mergeCell ref="BF94:BK94"/>
    <mergeCell ref="BE89:BM89"/>
    <mergeCell ref="BD186:BF186"/>
    <mergeCell ref="BE157:BG157"/>
    <mergeCell ref="BE160:BG160"/>
    <mergeCell ref="BE163:BG163"/>
    <mergeCell ref="BF115:BK115"/>
    <mergeCell ref="BH59:BI59"/>
    <mergeCell ref="BJ59:BL59"/>
    <mergeCell ref="BE60:BF60"/>
    <mergeCell ref="BL60:BM60"/>
    <mergeCell ref="BE61:BM61"/>
    <mergeCell ref="BF100:BK100"/>
    <mergeCell ref="BF101:BK101"/>
    <mergeCell ref="BF83:BK83"/>
    <mergeCell ref="BF84:BK84"/>
    <mergeCell ref="BF85:BK85"/>
    <mergeCell ref="BF86:BK86"/>
    <mergeCell ref="BF119:BK119"/>
    <mergeCell ref="BF120:BK120"/>
    <mergeCell ref="BF121:BK121"/>
    <mergeCell ref="BF55:BK55"/>
    <mergeCell ref="BF56:BK56"/>
    <mergeCell ref="BI186:BJ186"/>
    <mergeCell ref="BD133:BM133"/>
    <mergeCell ref="BE175:BM175"/>
    <mergeCell ref="BJ72:BL72"/>
    <mergeCell ref="BF67:BK67"/>
    <mergeCell ref="BF280:BK280"/>
    <mergeCell ref="BF281:BK281"/>
    <mergeCell ref="BF251:BK251"/>
    <mergeCell ref="BF233:BK233"/>
    <mergeCell ref="BF234:BK234"/>
    <mergeCell ref="BF235:BK235"/>
    <mergeCell ref="BF236:BK236"/>
    <mergeCell ref="BF237:BK237"/>
    <mergeCell ref="BF238:BK238"/>
    <mergeCell ref="BF239:BK239"/>
    <mergeCell ref="BF240:BK240"/>
    <mergeCell ref="BF279:BK279"/>
    <mergeCell ref="BF256:BG256"/>
    <mergeCell ref="BE253:BM253"/>
    <mergeCell ref="BF255:BK255"/>
    <mergeCell ref="BF254:BK254"/>
    <mergeCell ref="BF35:BK35"/>
    <mergeCell ref="BF249:BK249"/>
    <mergeCell ref="BF250:BK250"/>
    <mergeCell ref="BD242:BM242"/>
    <mergeCell ref="BE268:BM268"/>
    <mergeCell ref="BE38:BM38"/>
    <mergeCell ref="BD227:BM227"/>
    <mergeCell ref="BF45:BM45"/>
    <mergeCell ref="BF46:BM46"/>
    <mergeCell ref="BF39:BK39"/>
    <mergeCell ref="BF246:BK246"/>
    <mergeCell ref="BF247:BK247"/>
    <mergeCell ref="BF248:BK248"/>
    <mergeCell ref="BE178:BM178"/>
    <mergeCell ref="BF139:BK139"/>
    <mergeCell ref="BF140:BK140"/>
    <mergeCell ref="BF141:BK141"/>
    <mergeCell ref="BE91:BG91"/>
    <mergeCell ref="BK91:BL91"/>
    <mergeCell ref="BD185:BF185"/>
    <mergeCell ref="BF193:BK193"/>
    <mergeCell ref="BF167:BK167"/>
    <mergeCell ref="BF168:BK168"/>
    <mergeCell ref="BF169:BK169"/>
    <mergeCell ref="BF202:BM203"/>
    <mergeCell ref="BF148:BK148"/>
    <mergeCell ref="BF149:BK149"/>
    <mergeCell ref="BD143:BM143"/>
    <mergeCell ref="BF152:BK152"/>
    <mergeCell ref="BF153:BK153"/>
    <mergeCell ref="BJ71:BL71"/>
  </mergeCells>
  <conditionalFormatting sqref="O1">
    <cfRule type="cellIs" dxfId="2" priority="2" stopIfTrue="1" operator="equal">
      <formula>"Anzeigen!"</formula>
    </cfRule>
  </conditionalFormatting>
  <conditionalFormatting sqref="O3:Q283 C283:N283">
    <cfRule type="expression" dxfId="1" priority="1">
      <formula>AND($O$1="Nicht anzeigen!",$O$285&lt;&gt;$Q$285)</formula>
    </cfRule>
  </conditionalFormatting>
  <dataValidations count="11">
    <dataValidation type="list" allowBlank="1" showInputMessage="1" showErrorMessage="1" sqref="E14 E17 E20 E11 E8 E23 E205 E196 E199 E202 E211 E208 BE14 BE17 BE20 BE11 BE8 BE23 BE205 BE196 BE199 BE202 BE211 BE208">
      <formula1>Ankreuzen</formula1>
    </dataValidation>
    <dataValidation type="list" allowBlank="1" showInputMessage="1" showErrorMessage="1" sqref="BN187">
      <formula1>A_II</formula1>
    </dataValidation>
    <dataValidation type="list" allowBlank="1" showInputMessage="1" showErrorMessage="1" sqref="BF254:BK255 BH256">
      <formula1>A_III</formula1>
    </dataValidation>
    <dataValidation type="list" allowBlank="1" showInputMessage="1" showErrorMessage="1" sqref="BI104:BM104 BF100:BK101 BF108:BK115 BF50:BK56 BG59 BE60:BF60 BH60 BJ59:BL59 BL60:BM60 I104:M104 F100:K101 F108:K115 F50:K56 G59 J59:L59 L60:M60 H60 E60:F60">
      <formula1>Antwort_BA1</formula1>
    </dataValidation>
    <dataValidation type="list" allowBlank="1" showInputMessage="1" showErrorMessage="1" sqref="BK77:BL77 BJ78:BL78 BE78:BF78 BE80:BF80 BH80:BJ80 BF83:BK86 BH127:BI127 BL127:BM127 BG128:BH128 BE129:BG129 BF119:BK124 K77:L77 E78:F78 J78:L78 H80:J80 E80:F80 F83:K86 H127:I127 L127:M127 G128:H128 E129:G129 F119:K124">
      <formula1>Antwort_BA2</formula1>
    </dataValidation>
    <dataValidation type="list" allowBlank="1" showInputMessage="1" showErrorMessage="1" sqref="BF139:BK141 BF135:BK136 BF27:BK29 BG90:BH90 BH91:BJ91 BF94:BK96 BF66:BK68 BJ71:BL72 F139:K141 F135:K136 F27:K29 G90:H90 H91:J91 F94:K96 F66:K68 J71:L72">
      <formula1>Antwort_BA3</formula1>
    </dataValidation>
    <dataValidation type="list" allowBlank="1" showInputMessage="1" showErrorMessage="1" sqref="BE176:BG176 BI176:BK176 BF179:BK182 BE173:BF173 BG185:BH185 BD186:BH186 BD187:BG187 BI185:BJ187 BM187 BF216:BK217 BF220:BM221 BF224:BH225 BF192:BK193 E176:G176 I176:K176 F179:K182 E173:F173 G185:H185 D186:H186 D187:G187 I185:J187 M187 F216:K217 F220:M221 F224:H225 F192:K193">
      <formula1>Antwort_BA4</formula1>
    </dataValidation>
    <dataValidation type="list" allowBlank="1" showInputMessage="1" showErrorMessage="1" sqref="BF167:BK169 BF158:BM158 BF164:BM164 BF161:BM161 BF145:BK149 BF152:BK153 BF244:BK251 F167:K169 F158:M158 F164:M164 F161:M161 F145:K149 F152:K153 F244:K251 F254:K255 H256">
      <formula1>Antwort_BA5</formula1>
    </dataValidation>
    <dataValidation type="list" allowBlank="1" showInputMessage="1" showErrorMessage="1" sqref="BF233:BK240 BF229:BK230 BF264:BK265 BF260:BK261 F233:K240 F229:K230 F264:K265 F260:K261">
      <formula1>Antwort_BA6</formula1>
    </dataValidation>
    <dataValidation type="list" allowBlank="1" showInputMessage="1" showErrorMessage="1" sqref="BF279:BK281 BF275:BL276 BF269:BL272 BF39:BK42 BF45:BM46 BF33:BK36 F279:K281 F275:L276 F269:L272 F39:K42 F45:M46 F33:K36">
      <formula1>Antwort_BA7</formula1>
    </dataValidation>
    <dataValidation type="list" allowBlank="1" showInputMessage="1" showErrorMessage="1" sqref="O1">
      <formula1>"Anzeigen!, Nicht anzeigen!"</formula1>
    </dataValidation>
  </dataValidations>
  <pageMargins left="0.19685039370078741" right="0.39370078740157483" top="1.1811023622047245" bottom="0.59055118110236227" header="0.39370078740157483" footer="0.31496062992125984"/>
  <pageSetup paperSize="9" orientation="portrait" blackAndWhite="1" r:id="rId1"/>
  <headerFooter>
    <oddHeader>&amp;L&amp;G</oddHeader>
    <oddFooter>&amp;R&amp;"+,Fett"&amp;8Seite &amp;P</oddFooter>
  </headerFooter>
  <rowBreaks count="7" manualBreakCount="7">
    <brk id="43" max="12" man="1"/>
    <brk id="81" max="12" man="1"/>
    <brk id="116" max="12" man="1"/>
    <brk id="154" max="12" man="1"/>
    <brk id="189" max="12" man="1"/>
    <brk id="231" max="12" man="1"/>
    <brk id="266" max="12" man="1"/>
  </rowBreaks>
  <drawing r:id="rId2"/>
  <legacyDrawing r:id="rId3"/>
  <legacyDrawingHF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3" operator="beginsWith" id="{1882A61E-E564-47C5-BC4C-E1006E891D0F}">
            <xm:f>LEFT(BF286,LEN("=$"))="=$"</xm:f>
            <xm:f>"=$"</xm:f>
            <x14:dxf>
              <font>
                <b/>
                <i val="0"/>
                <color rgb="FFFF9900"/>
              </font>
            </x14:dxf>
          </x14:cfRule>
          <xm:sqref>BF286:BF337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AC83"/>
  <sheetViews>
    <sheetView showGridLines="0" showRowColHeaders="0" zoomScaleNormal="100" workbookViewId="0">
      <pane ySplit="3" topLeftCell="A4" activePane="bottomLeft" state="frozen"/>
      <selection activeCell="B3" sqref="B3:B6"/>
      <selection pane="bottomLeft" sqref="A1:AB1"/>
    </sheetView>
  </sheetViews>
  <sheetFormatPr baseColWidth="10" defaultColWidth="0" defaultRowHeight="0" customHeight="1" zeroHeight="1" x14ac:dyDescent="0.25"/>
  <cols>
    <col min="1" max="1" width="4.7109375" style="60" hidden="1" customWidth="1"/>
    <col min="2" max="2" width="66.7109375" style="60" hidden="1" customWidth="1"/>
    <col min="3" max="3" width="1.7109375" style="60" hidden="1" customWidth="1"/>
    <col min="4" max="4" width="6.7109375" style="60" hidden="1" customWidth="1"/>
    <col min="5" max="5" width="1.7109375" style="60" hidden="1" customWidth="1"/>
    <col min="6" max="6" width="6.7109375" style="60" hidden="1" customWidth="1"/>
    <col min="7" max="7" width="5.7109375" style="60" hidden="1" customWidth="1"/>
    <col min="8" max="8" width="1.140625" style="60" hidden="1" customWidth="1"/>
    <col min="9" max="9" width="4.7109375" style="60" hidden="1" customWidth="1"/>
    <col min="10" max="10" width="1.140625" style="60" hidden="1" customWidth="1"/>
    <col min="11" max="11" width="4.7109375" style="60" hidden="1" customWidth="1"/>
    <col min="12" max="12" width="7.7109375" style="60" hidden="1" customWidth="1"/>
    <col min="13" max="13" width="4.7109375" style="60" hidden="1" customWidth="1"/>
    <col min="14" max="14" width="7.7109375" style="60" hidden="1" customWidth="1"/>
    <col min="15" max="15" width="4.7109375" style="60" hidden="1" customWidth="1"/>
    <col min="16" max="16" width="7.7109375" style="60" hidden="1" customWidth="1"/>
    <col min="17" max="17" width="4.7109375" style="60" hidden="1" customWidth="1"/>
    <col min="18" max="18" width="7.7109375" style="60" hidden="1" customWidth="1"/>
    <col min="19" max="19" width="4.7109375" style="60" hidden="1" customWidth="1"/>
    <col min="20" max="20" width="7.7109375" style="60" hidden="1" customWidth="1"/>
    <col min="21" max="22" width="4.28515625" style="60" hidden="1" customWidth="1"/>
    <col min="23" max="23" width="2.7109375" style="60" hidden="1" customWidth="1"/>
    <col min="24" max="24" width="11.42578125" style="60" hidden="1" customWidth="1"/>
    <col min="25" max="25" width="1.7109375" style="60" hidden="1" customWidth="1"/>
    <col min="26" max="26" width="6.7109375" style="60" hidden="1" customWidth="1"/>
    <col min="27" max="27" width="1.7109375" style="60" hidden="1" customWidth="1"/>
    <col min="28" max="28" width="6.7109375" style="60" hidden="1" customWidth="1"/>
    <col min="29" max="29" width="4.7109375" style="60" customWidth="1"/>
    <col min="30" max="16384" width="11.42578125" style="60" hidden="1"/>
  </cols>
  <sheetData>
    <row r="1" spans="1:29" ht="21.95" customHeight="1" thickBot="1" x14ac:dyDescent="0.3">
      <c r="A1" s="261" t="str">
        <f>"Bewertung: "&amp;Antworten!$C$2</f>
        <v>Bewertung: FMOD: Bilanz- und Erfolgsanalyse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121">
        <f>Antworten!$A$2047</f>
        <v>1</v>
      </c>
    </row>
    <row r="2" spans="1:29" ht="15" customHeight="1" x14ac:dyDescent="0.25">
      <c r="A2" s="61"/>
      <c r="I2" s="62"/>
      <c r="K2" s="62" t="str">
        <f>IF(K3&lt;&gt;A3,"???","")</f>
        <v/>
      </c>
      <c r="T2" s="120"/>
      <c r="U2" s="120"/>
      <c r="V2" s="120"/>
      <c r="W2" s="120"/>
      <c r="X2" s="120"/>
      <c r="Y2" s="120"/>
      <c r="Z2" s="120"/>
      <c r="AA2" s="120"/>
      <c r="AB2" s="120" t="str">
        <f>IF(AB3&lt;&gt;G3,"???","")</f>
        <v>???</v>
      </c>
    </row>
    <row r="3" spans="1:29" ht="50.1" customHeight="1" thickBot="1" x14ac:dyDescent="0.3">
      <c r="A3" s="63" t="str">
        <f>Antworten!$A$2046</f>
        <v>NACHNAME Vorname</v>
      </c>
      <c r="B3" s="64"/>
      <c r="C3" s="64"/>
      <c r="D3" s="64"/>
      <c r="E3" s="64"/>
      <c r="F3" s="64"/>
      <c r="G3" s="65" t="str">
        <f>"Gruppe: "&amp;TEXT(Antworten!$A$2047,"00")</f>
        <v>Gruppe: 01</v>
      </c>
      <c r="I3" s="66"/>
      <c r="K3" s="66" t="str">
        <f>Antworten!C285</f>
        <v>NACHNAME Vorname</v>
      </c>
      <c r="T3" s="118"/>
      <c r="AB3" s="118" t="str">
        <f>"Gruppe: "&amp;TEXT(Antworten!$R$1,"00")</f>
        <v>Gruppe: 00</v>
      </c>
    </row>
    <row r="4" spans="1:29" ht="17.100000000000001" customHeight="1" thickBot="1" x14ac:dyDescent="0.3">
      <c r="A4" s="139" t="str">
        <f>"Liebe(r) "&amp;MID(A3,FIND(" ",A3,1)+1,100)&amp;"!"</f>
        <v>Liebe(r) Vorname!</v>
      </c>
      <c r="B4" s="83"/>
      <c r="C4" s="83"/>
      <c r="D4" s="83"/>
      <c r="E4" s="83"/>
      <c r="F4" s="83"/>
      <c r="G4" s="84"/>
      <c r="J4" s="141"/>
      <c r="K4" s="175" t="s">
        <v>323</v>
      </c>
      <c r="L4" s="176"/>
      <c r="M4" s="176"/>
      <c r="N4" s="176"/>
      <c r="O4" s="176"/>
      <c r="P4" s="177">
        <v>0.115</v>
      </c>
      <c r="Q4" s="145"/>
      <c r="R4" s="145"/>
      <c r="S4" s="145"/>
      <c r="T4" s="145"/>
      <c r="U4" s="141"/>
      <c r="V4" s="145"/>
      <c r="W4" s="145"/>
      <c r="X4" s="145"/>
      <c r="Y4" s="145"/>
      <c r="Z4" s="145"/>
      <c r="AA4" s="145"/>
      <c r="AB4" s="145"/>
    </row>
    <row r="5" spans="1:29" ht="17.100000000000001" customHeight="1" thickBot="1" x14ac:dyDescent="0.3">
      <c r="A5" s="86"/>
      <c r="B5" s="87"/>
      <c r="C5" s="87"/>
      <c r="D5" s="87"/>
      <c r="E5" s="87"/>
      <c r="F5" s="87"/>
      <c r="G5" s="88"/>
      <c r="J5" s="146"/>
      <c r="K5" s="178" t="s">
        <v>307</v>
      </c>
      <c r="L5" s="176"/>
      <c r="M5" s="176"/>
      <c r="N5" s="176"/>
      <c r="O5" s="176"/>
      <c r="P5" s="119">
        <v>22</v>
      </c>
      <c r="Q5" s="145"/>
      <c r="R5" s="145"/>
      <c r="S5" s="145"/>
      <c r="T5" s="145"/>
      <c r="U5" s="145"/>
      <c r="V5" s="145"/>
      <c r="W5" s="145"/>
      <c r="X5" s="85" t="s">
        <v>289</v>
      </c>
      <c r="Y5" s="68"/>
      <c r="Z5" s="85"/>
      <c r="AA5" s="68"/>
      <c r="AB5" s="68"/>
    </row>
    <row r="6" spans="1:29" ht="17.100000000000001" customHeight="1" x14ac:dyDescent="0.25">
      <c r="A6" s="86" t="s">
        <v>320</v>
      </c>
      <c r="B6" s="87"/>
      <c r="C6" s="87"/>
      <c r="D6" s="87"/>
      <c r="E6" s="87"/>
      <c r="F6" s="87"/>
      <c r="G6" s="88"/>
      <c r="I6" s="79"/>
      <c r="J6" s="79"/>
      <c r="K6" s="72" t="s">
        <v>266</v>
      </c>
      <c r="L6" s="141"/>
      <c r="M6" s="141"/>
      <c r="N6" s="141"/>
      <c r="O6" s="141"/>
      <c r="P6" s="143">
        <f>IF(AB20="","",AB20)</f>
        <v>0.50714285714285712</v>
      </c>
      <c r="Q6" s="145"/>
      <c r="R6" s="145"/>
      <c r="S6" s="145"/>
      <c r="T6" s="145"/>
      <c r="U6" s="145"/>
      <c r="V6" s="145"/>
      <c r="W6" s="145"/>
      <c r="X6" s="85"/>
      <c r="Y6" s="68"/>
      <c r="Z6" s="85"/>
      <c r="AA6" s="68"/>
      <c r="AB6" s="68"/>
    </row>
    <row r="7" spans="1:29" ht="17.100000000000001" customHeight="1" x14ac:dyDescent="0.25">
      <c r="A7" s="93" t="str">
        <f t="shared" ref="A7:A12" si="0">IF(X7="","",X7&amp;": "&amp;Z7&amp;AA7&amp;AB7&amp;IF(AND(Z7&gt;=AB7*50%,Z7&lt;AB7*75%),"   →   überwiegend erfüllt!",IF(Z7&gt;=AB7*75%,"   →   vollständig erfülltt!","   →   nicht erfüllt!")))</f>
        <v>GK1: 0/33   →   nicht erfüllt!</v>
      </c>
      <c r="B7" s="87"/>
      <c r="C7" s="87"/>
      <c r="D7" s="87"/>
      <c r="E7" s="87"/>
      <c r="F7" s="87"/>
      <c r="G7" s="88"/>
      <c r="K7" s="140" t="s">
        <v>267</v>
      </c>
      <c r="L7" s="140"/>
      <c r="M7" s="140"/>
      <c r="N7" s="140"/>
      <c r="O7" s="140"/>
      <c r="P7" s="147">
        <f>SUM(IF(Z7&lt;AB7*50%,1,0),IF(Z8&lt;AB8*50%,1,0),IF(Z9&lt;AB9*50%,1,0))</f>
        <v>1</v>
      </c>
      <c r="Q7" s="145"/>
      <c r="R7" s="145"/>
      <c r="S7" s="145"/>
      <c r="T7" s="145"/>
      <c r="U7" s="145"/>
      <c r="V7" s="145"/>
      <c r="W7" s="145"/>
      <c r="X7" s="89" t="s">
        <v>305</v>
      </c>
      <c r="Y7" s="68"/>
      <c r="Z7" s="90">
        <f t="shared" ref="Z7:Z12" si="1">SUMIFS(Z$30:Z$69,$X$30:$X$69,$X7)</f>
        <v>0</v>
      </c>
      <c r="AA7" s="91" t="s">
        <v>156</v>
      </c>
      <c r="AB7" s="92">
        <f t="shared" ref="AB7:AB12" si="2">SUMIFS(AB$30:AB$69,$X$30:$X$69,$X7)</f>
        <v>33</v>
      </c>
    </row>
    <row r="8" spans="1:29" ht="17.100000000000001" hidden="1" customHeight="1" x14ac:dyDescent="0.25">
      <c r="A8" s="93" t="str">
        <f t="shared" si="0"/>
        <v>GK2: 0/0   →   vollständig erfülltt!</v>
      </c>
      <c r="B8" s="87"/>
      <c r="C8" s="87"/>
      <c r="D8" s="87"/>
      <c r="E8" s="87"/>
      <c r="F8" s="87"/>
      <c r="G8" s="88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89" t="s">
        <v>306</v>
      </c>
      <c r="Y8" s="68"/>
      <c r="Z8" s="90">
        <f t="shared" si="1"/>
        <v>0</v>
      </c>
      <c r="AA8" s="91" t="s">
        <v>156</v>
      </c>
      <c r="AB8" s="92">
        <f t="shared" si="2"/>
        <v>0</v>
      </c>
    </row>
    <row r="9" spans="1:29" ht="17.100000000000001" hidden="1" customHeight="1" x14ac:dyDescent="0.25">
      <c r="A9" s="93" t="str">
        <f t="shared" si="0"/>
        <v>GK3: 0/0   →   vollständig erfülltt!</v>
      </c>
      <c r="B9" s="87"/>
      <c r="C9" s="87"/>
      <c r="D9" s="87"/>
      <c r="E9" s="87"/>
      <c r="F9" s="87"/>
      <c r="G9" s="88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89" t="s">
        <v>273</v>
      </c>
      <c r="Y9" s="68"/>
      <c r="Z9" s="90">
        <f t="shared" si="1"/>
        <v>0</v>
      </c>
      <c r="AA9" s="91" t="s">
        <v>156</v>
      </c>
      <c r="AB9" s="92">
        <f t="shared" si="2"/>
        <v>0</v>
      </c>
    </row>
    <row r="10" spans="1:29" ht="17.100000000000001" hidden="1" customHeight="1" x14ac:dyDescent="0.25">
      <c r="A10" s="99" t="str">
        <f t="shared" si="0"/>
        <v>EK2: 0/107   →   nicht erfüllt!</v>
      </c>
      <c r="B10" s="87"/>
      <c r="C10" s="87"/>
      <c r="D10" s="87"/>
      <c r="E10" s="87"/>
      <c r="F10" s="87"/>
      <c r="G10" s="88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94" t="s">
        <v>290</v>
      </c>
      <c r="Y10" s="95"/>
      <c r="Z10" s="96">
        <f t="shared" si="1"/>
        <v>0</v>
      </c>
      <c r="AA10" s="97" t="s">
        <v>156</v>
      </c>
      <c r="AB10" s="98">
        <f t="shared" si="2"/>
        <v>107</v>
      </c>
    </row>
    <row r="11" spans="1:29" ht="17.100000000000001" hidden="1" customHeight="1" x14ac:dyDescent="0.25">
      <c r="A11" s="99" t="str">
        <f t="shared" si="0"/>
        <v>EK3: 0/0   →   vollständig erfülltt!</v>
      </c>
      <c r="B11" s="87"/>
      <c r="C11" s="87"/>
      <c r="D11" s="87"/>
      <c r="E11" s="87"/>
      <c r="F11" s="87"/>
      <c r="G11" s="88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94" t="s">
        <v>275</v>
      </c>
      <c r="Y11" s="95"/>
      <c r="Z11" s="96">
        <f t="shared" si="1"/>
        <v>0</v>
      </c>
      <c r="AA11" s="97" t="s">
        <v>156</v>
      </c>
      <c r="AB11" s="98">
        <f t="shared" si="2"/>
        <v>0</v>
      </c>
    </row>
    <row r="12" spans="1:29" ht="17.100000000000001" customHeight="1" x14ac:dyDescent="0.25">
      <c r="A12" s="99" t="str">
        <f t="shared" si="0"/>
        <v>EK4: 0/0   →   vollständig erfülltt!</v>
      </c>
      <c r="B12" s="87"/>
      <c r="C12" s="87"/>
      <c r="D12" s="87"/>
      <c r="E12" s="87"/>
      <c r="F12" s="87"/>
      <c r="G12" s="10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00" t="s">
        <v>272</v>
      </c>
      <c r="Y12" s="101"/>
      <c r="Z12" s="102">
        <f t="shared" si="1"/>
        <v>0</v>
      </c>
      <c r="AA12" s="103" t="s">
        <v>156</v>
      </c>
      <c r="AB12" s="104">
        <f t="shared" si="2"/>
        <v>0</v>
      </c>
    </row>
    <row r="13" spans="1:29" ht="17.100000000000001" customHeight="1" x14ac:dyDescent="0.25">
      <c r="A13" s="86"/>
      <c r="B13" s="87"/>
      <c r="C13" s="87"/>
      <c r="D13" s="87"/>
      <c r="E13" s="87"/>
      <c r="F13" s="87"/>
      <c r="G13" s="88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85" t="s">
        <v>291</v>
      </c>
      <c r="Y13" s="68"/>
      <c r="Z13" s="76">
        <f>SUM(Z7:Z12)</f>
        <v>0</v>
      </c>
      <c r="AA13" s="77" t="s">
        <v>156</v>
      </c>
      <c r="AB13" s="70">
        <f>SUM(AB7:AB12)</f>
        <v>140</v>
      </c>
    </row>
    <row r="14" spans="1:29" ht="17.100000000000001" customHeight="1" x14ac:dyDescent="0.25">
      <c r="A14" s="106" t="str">
        <f>"Daraus würde sich für diese Aufgabe ein "&amp;IF(N25=1,UPPER("„Sehr gut”"),IF(N25=2,UPPER("„Gut”"),IF(N25=3,UPPER("„Befriedigend”"),IF(N25=4,UPPER("„Genügend”"),IF(N25=5,UPPER("„Nicht genügend”"),"---")))))&amp;" ergeben."</f>
        <v>Daraus würde sich für diese Aufgabe ein „NICHT GENÜGEND” ergeben.</v>
      </c>
      <c r="B14" s="107"/>
      <c r="C14" s="107"/>
      <c r="D14" s="107"/>
      <c r="E14" s="107"/>
      <c r="F14" s="107"/>
      <c r="G14" s="88"/>
      <c r="I14" s="78"/>
      <c r="K14" s="159" t="s">
        <v>277</v>
      </c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5"/>
      <c r="W14" s="145"/>
      <c r="X14" s="145"/>
      <c r="Y14" s="145"/>
      <c r="Z14" s="145"/>
      <c r="AA14" s="145"/>
      <c r="AB14" s="145"/>
    </row>
    <row r="15" spans="1:29" ht="17.100000000000001" customHeight="1" x14ac:dyDescent="0.25">
      <c r="A15" s="258" t="str">
        <f>IF(N25=1,"Das hast du ganz toll gemacht!!!   😀",IF(N25=2,"Das ist eine gute Arbeit geworden!!   🙂",IF(N25=3,"Das passt schon so!   😐",IF(N25=4,"Das geht noch besser!   🙁","Das ist leider zu wenig!   ☹️   Schau dir deine Ergebnisse bitte noch einmal an und versuch' es beim nächsten Mal besser zu machen!!!"))))</f>
        <v>Das ist leider zu wenig!   ☹️   Schau dir deine Ergebnisse bitte noch einmal an und versuch' es beim nächsten Mal besser zu machen!!!</v>
      </c>
      <c r="B15" s="259"/>
      <c r="C15" s="259"/>
      <c r="D15" s="259"/>
      <c r="E15" s="259"/>
      <c r="F15" s="259"/>
      <c r="G15" s="260"/>
      <c r="I15" s="78"/>
      <c r="K15" s="160" t="s">
        <v>278</v>
      </c>
      <c r="L15" s="161" t="str">
        <f>IF(O18=M18,M18&amp;" P",O18&amp;" - "&amp;M18&amp;" P")</f>
        <v>124 - 140 P</v>
      </c>
      <c r="M15" s="160" t="s">
        <v>279</v>
      </c>
      <c r="N15" s="161" t="str">
        <f>IF(O19=M19,M19&amp;" P",O19&amp;" - "&amp;M19&amp;" P")</f>
        <v>107 - 123 P</v>
      </c>
      <c r="O15" s="160" t="s">
        <v>280</v>
      </c>
      <c r="P15" s="161" t="str">
        <f>O20&amp;" - "&amp;M20&amp;" P"</f>
        <v>89 - 106 P</v>
      </c>
      <c r="Q15" s="160" t="s">
        <v>281</v>
      </c>
      <c r="R15" s="161" t="str">
        <f>O21&amp;" - "&amp;M21&amp;" P"</f>
        <v>71 - 88 P</v>
      </c>
      <c r="S15" s="160" t="s">
        <v>282</v>
      </c>
      <c r="T15" s="161" t="str">
        <f>O22&amp;" - "&amp;M22&amp;" P"</f>
        <v>0 - 70 P</v>
      </c>
      <c r="U15" s="141"/>
      <c r="V15" s="145"/>
      <c r="W15" s="145"/>
      <c r="X15" s="145"/>
      <c r="Y15" s="145"/>
      <c r="Z15" s="145"/>
      <c r="AA15" s="145"/>
      <c r="AB15" s="145"/>
    </row>
    <row r="16" spans="1:29" ht="17.100000000000001" customHeight="1" x14ac:dyDescent="0.25">
      <c r="A16" s="108"/>
      <c r="B16" s="109"/>
      <c r="C16" s="109"/>
      <c r="D16" s="109"/>
      <c r="E16" s="109"/>
      <c r="F16" s="109"/>
      <c r="G16" s="105"/>
      <c r="I16" s="78"/>
      <c r="K16" s="160"/>
      <c r="L16" s="161"/>
      <c r="M16" s="160"/>
      <c r="N16" s="161"/>
      <c r="O16" s="160"/>
      <c r="P16" s="161"/>
      <c r="Q16" s="160"/>
      <c r="R16" s="161"/>
      <c r="S16" s="160"/>
      <c r="T16" s="161"/>
      <c r="U16" s="141"/>
      <c r="V16" s="145"/>
      <c r="W16" s="145"/>
      <c r="X16" s="145"/>
      <c r="Y16" s="145"/>
      <c r="Z16" s="145"/>
      <c r="AA16" s="145"/>
      <c r="AB16" s="145"/>
    </row>
    <row r="17" spans="1:28" ht="17.100000000000001" customHeight="1" thickBot="1" x14ac:dyDescent="0.3">
      <c r="A17" s="110" t="s">
        <v>292</v>
      </c>
      <c r="B17" s="87"/>
      <c r="C17" s="87"/>
      <c r="D17" s="87"/>
      <c r="E17" s="87"/>
      <c r="F17" s="87"/>
      <c r="G17" s="88"/>
      <c r="K17" s="141"/>
      <c r="L17" s="162"/>
      <c r="M17" s="162"/>
      <c r="N17" s="162"/>
      <c r="O17" s="162"/>
      <c r="P17" s="162"/>
      <c r="Q17" s="141"/>
      <c r="R17" s="163" t="s">
        <v>283</v>
      </c>
      <c r="S17" s="141"/>
      <c r="T17" s="164" t="s">
        <v>284</v>
      </c>
      <c r="U17" s="141"/>
      <c r="V17" s="145"/>
      <c r="W17" s="145"/>
      <c r="X17" s="141" t="s">
        <v>274</v>
      </c>
      <c r="Y17" s="145"/>
      <c r="Z17" s="145"/>
      <c r="AA17" s="145"/>
      <c r="AB17" s="143">
        <f>IF(P4="","",P4)</f>
        <v>0.115</v>
      </c>
    </row>
    <row r="18" spans="1:28" ht="17.100000000000001" customHeight="1" thickBot="1" x14ac:dyDescent="0.3">
      <c r="A18" s="111" t="s">
        <v>293</v>
      </c>
      <c r="B18" s="112"/>
      <c r="C18" s="112"/>
      <c r="D18" s="112"/>
      <c r="E18" s="112"/>
      <c r="F18" s="112"/>
      <c r="G18" s="113"/>
      <c r="K18" s="141"/>
      <c r="L18" s="165" t="s">
        <v>278</v>
      </c>
      <c r="M18" s="166">
        <f>AB19</f>
        <v>140</v>
      </c>
      <c r="N18" s="166" t="s">
        <v>285</v>
      </c>
      <c r="O18" s="166">
        <f>M18-($AB$18+R18)</f>
        <v>124</v>
      </c>
      <c r="P18" s="167"/>
      <c r="Q18" s="157"/>
      <c r="R18" s="168">
        <f>IF(T18="",0,T18)</f>
        <v>0</v>
      </c>
      <c r="S18" s="204"/>
      <c r="T18" s="205"/>
      <c r="U18" s="141"/>
      <c r="V18" s="145"/>
      <c r="W18" s="145"/>
      <c r="X18" s="141" t="s">
        <v>276</v>
      </c>
      <c r="Y18" s="145"/>
      <c r="Z18" s="145"/>
      <c r="AA18" s="145"/>
      <c r="AB18" s="142">
        <f>ROUND($AB$19*AB17,0)</f>
        <v>16</v>
      </c>
    </row>
    <row r="19" spans="1:28" ht="17.100000000000001" customHeight="1" thickBot="1" x14ac:dyDescent="0.3">
      <c r="A19" s="68"/>
      <c r="B19" s="68"/>
      <c r="C19" s="68"/>
      <c r="D19" s="69"/>
      <c r="E19" s="70"/>
      <c r="F19" s="73"/>
      <c r="G19" s="74"/>
      <c r="K19" s="141"/>
      <c r="L19" s="165" t="s">
        <v>279</v>
      </c>
      <c r="M19" s="166">
        <f>O18-1</f>
        <v>123</v>
      </c>
      <c r="N19" s="166" t="s">
        <v>285</v>
      </c>
      <c r="O19" s="166">
        <f>M19-($AB$18+R19)</f>
        <v>107</v>
      </c>
      <c r="P19" s="167"/>
      <c r="Q19" s="157"/>
      <c r="R19" s="168">
        <f>IF(T19="",0,T19)</f>
        <v>0</v>
      </c>
      <c r="S19" s="204"/>
      <c r="T19" s="205"/>
      <c r="U19" s="141"/>
      <c r="V19" s="145"/>
      <c r="W19" s="145"/>
      <c r="X19" s="140" t="s">
        <v>269</v>
      </c>
      <c r="Y19" s="145"/>
      <c r="Z19" s="145"/>
      <c r="AA19" s="145"/>
      <c r="AB19" s="144">
        <f>SUM(AB7:AB12)</f>
        <v>140</v>
      </c>
    </row>
    <row r="20" spans="1:28" ht="17.100000000000001" customHeight="1" thickBot="1" x14ac:dyDescent="0.3">
      <c r="A20" s="67" t="s">
        <v>263</v>
      </c>
      <c r="B20" s="68"/>
      <c r="C20" s="68"/>
      <c r="D20" s="131">
        <f>SUM(Bewertung!AB7:AB12)</f>
        <v>140</v>
      </c>
      <c r="E20" s="132" t="s">
        <v>264</v>
      </c>
      <c r="F20" s="133">
        <v>100</v>
      </c>
      <c r="G20" s="71" t="s">
        <v>265</v>
      </c>
      <c r="K20" s="141"/>
      <c r="L20" s="165" t="s">
        <v>280</v>
      </c>
      <c r="M20" s="166">
        <f>O19-1</f>
        <v>106</v>
      </c>
      <c r="N20" s="166" t="s">
        <v>285</v>
      </c>
      <c r="O20" s="166">
        <f>M20-($AB$18+R20)</f>
        <v>89</v>
      </c>
      <c r="P20" s="167"/>
      <c r="Q20" s="157"/>
      <c r="R20" s="168">
        <f>IF(T20="",0,T20)</f>
        <v>1</v>
      </c>
      <c r="S20" s="204"/>
      <c r="T20" s="205">
        <v>1</v>
      </c>
      <c r="U20" s="141"/>
      <c r="V20" s="145"/>
      <c r="W20" s="145"/>
      <c r="X20" s="140" t="s">
        <v>270</v>
      </c>
      <c r="Y20" s="145"/>
      <c r="Z20" s="145"/>
      <c r="AA20" s="145"/>
      <c r="AB20" s="156">
        <f>O21/AB19</f>
        <v>0.50714285714285712</v>
      </c>
    </row>
    <row r="21" spans="1:28" ht="17.100000000000001" customHeight="1" thickBot="1" x14ac:dyDescent="0.3">
      <c r="A21" s="68"/>
      <c r="B21" s="68"/>
      <c r="C21" s="138" t="s">
        <v>321</v>
      </c>
      <c r="D21" s="134">
        <f>ROUND(SUM(Z7:Z12),2)</f>
        <v>0</v>
      </c>
      <c r="E21" s="132" t="s">
        <v>264</v>
      </c>
      <c r="F21" s="136">
        <f>D21*F20/(IF(D20=0,1,D20))</f>
        <v>0</v>
      </c>
      <c r="G21" s="137" t="s">
        <v>265</v>
      </c>
      <c r="K21" s="141"/>
      <c r="L21" s="165" t="s">
        <v>281</v>
      </c>
      <c r="M21" s="166">
        <f>O20-1</f>
        <v>88</v>
      </c>
      <c r="N21" s="166" t="s">
        <v>285</v>
      </c>
      <c r="O21" s="166">
        <f>M21-($AB$18+R21)</f>
        <v>71</v>
      </c>
      <c r="P21" s="167"/>
      <c r="Q21" s="157"/>
      <c r="R21" s="168">
        <f>IF(T21="",0,T21)</f>
        <v>1</v>
      </c>
      <c r="S21" s="204"/>
      <c r="T21" s="205">
        <v>1</v>
      </c>
      <c r="U21" s="141"/>
      <c r="V21" s="145"/>
      <c r="W21" s="145"/>
      <c r="X21" s="145"/>
      <c r="Y21" s="145"/>
      <c r="Z21" s="145"/>
      <c r="AA21" s="145"/>
      <c r="AB21" s="145"/>
    </row>
    <row r="22" spans="1:28" ht="17.100000000000001" customHeight="1" x14ac:dyDescent="0.25">
      <c r="A22" s="81"/>
      <c r="B22" s="81"/>
      <c r="C22" s="81"/>
      <c r="D22" s="81"/>
      <c r="E22" s="81"/>
      <c r="F22" s="81"/>
      <c r="G22" s="81"/>
      <c r="I22" s="78"/>
      <c r="K22" s="141"/>
      <c r="L22" s="165" t="s">
        <v>282</v>
      </c>
      <c r="M22" s="166">
        <f>O21-1</f>
        <v>70</v>
      </c>
      <c r="N22" s="166" t="s">
        <v>285</v>
      </c>
      <c r="O22" s="166">
        <v>0</v>
      </c>
      <c r="P22" s="167"/>
      <c r="Q22" s="157"/>
      <c r="R22" s="141"/>
      <c r="S22" s="141"/>
      <c r="T22" s="141"/>
      <c r="U22" s="141"/>
      <c r="V22" s="145"/>
      <c r="W22" s="145"/>
      <c r="X22" s="145"/>
      <c r="Y22" s="145"/>
      <c r="Z22" s="145"/>
      <c r="AA22" s="145"/>
      <c r="AB22" s="145"/>
    </row>
    <row r="23" spans="1:28" ht="17.100000000000001" customHeight="1" x14ac:dyDescent="0.25">
      <c r="A23" s="81"/>
      <c r="B23" s="81"/>
      <c r="C23" s="81"/>
      <c r="D23" s="81"/>
      <c r="E23" s="81"/>
      <c r="F23" s="81"/>
      <c r="G23" s="81"/>
      <c r="I23" s="78"/>
      <c r="K23" s="141"/>
      <c r="L23" s="169"/>
      <c r="M23" s="170"/>
      <c r="N23" s="170"/>
      <c r="O23" s="170"/>
      <c r="P23" s="162"/>
      <c r="Q23" s="141"/>
      <c r="R23" s="141"/>
      <c r="S23" s="141"/>
      <c r="T23" s="141"/>
      <c r="U23" s="141"/>
      <c r="V23" s="145"/>
      <c r="W23" s="145"/>
      <c r="X23" s="145"/>
      <c r="Y23" s="145"/>
      <c r="Z23" s="145"/>
      <c r="AA23" s="145"/>
      <c r="AB23" s="145"/>
    </row>
    <row r="24" spans="1:28" ht="17.100000000000001" customHeight="1" thickBot="1" x14ac:dyDescent="0.3">
      <c r="A24" s="81"/>
      <c r="B24" s="81"/>
      <c r="C24" s="81"/>
      <c r="D24" s="81"/>
      <c r="E24" s="81"/>
      <c r="F24" s="81"/>
      <c r="G24" s="81"/>
      <c r="I24" s="78"/>
      <c r="K24" s="207" t="s">
        <v>286</v>
      </c>
      <c r="L24" s="176"/>
      <c r="M24" s="202"/>
      <c r="N24" s="206">
        <f>SUM(Z7:Z12)</f>
        <v>0</v>
      </c>
      <c r="O24" s="208" t="str">
        <f>"  das entspricht: "&amp;TEXT(ROUND(F21,4),"# ##0,00")&amp;" %"</f>
        <v xml:space="preserve">  das entspricht: 0,00 %</v>
      </c>
      <c r="P24" s="141"/>
      <c r="Q24" s="141"/>
      <c r="R24" s="141"/>
      <c r="S24" s="141"/>
      <c r="T24" s="141"/>
      <c r="U24" s="145"/>
      <c r="V24" s="145"/>
      <c r="W24" s="145"/>
      <c r="X24" s="145"/>
      <c r="Y24" s="145"/>
      <c r="Z24" s="145"/>
      <c r="AA24" s="145"/>
      <c r="AB24" s="145"/>
    </row>
    <row r="25" spans="1:28" ht="17.100000000000001" customHeight="1" thickBot="1" x14ac:dyDescent="0.3">
      <c r="A25" s="81"/>
      <c r="B25" s="81"/>
      <c r="C25" s="81"/>
      <c r="D25" s="81"/>
      <c r="E25" s="81"/>
      <c r="F25" s="81"/>
      <c r="G25" s="81"/>
      <c r="I25" s="78"/>
      <c r="K25" s="174" t="s">
        <v>287</v>
      </c>
      <c r="L25" s="202"/>
      <c r="M25" s="176"/>
      <c r="N25" s="203">
        <f>IF(P7&gt;0,5,IF(N24&gt;=O18,1,IF(AND(N24&gt;=O19,N24&lt;O18),2,IF(AND(N24&gt;=O20,N24&lt;O19),3,IF(AND(N24&gt;=O21,N24&lt;O20),4,5)))))</f>
        <v>5</v>
      </c>
      <c r="O25" s="141"/>
      <c r="P25" s="141"/>
      <c r="Q25" s="141"/>
      <c r="R25" s="141"/>
      <c r="S25" s="141"/>
      <c r="T25" s="141"/>
      <c r="U25" s="141"/>
      <c r="V25" s="145"/>
      <c r="W25" s="145"/>
      <c r="X25" s="145"/>
      <c r="Y25" s="145"/>
      <c r="Z25" s="145"/>
      <c r="AA25" s="145"/>
      <c r="AB25" s="145"/>
    </row>
    <row r="26" spans="1:28" ht="39.950000000000003" customHeight="1" x14ac:dyDescent="0.25">
      <c r="A26" s="68"/>
      <c r="B26" s="68"/>
      <c r="C26" s="135"/>
      <c r="D26" s="134"/>
      <c r="E26" s="132"/>
      <c r="F26" s="136"/>
      <c r="G26" s="137"/>
      <c r="I26" s="78"/>
      <c r="O26" s="141"/>
      <c r="P26" s="141"/>
      <c r="Q26" s="141"/>
      <c r="R26" s="141"/>
      <c r="S26" s="141"/>
      <c r="T26" s="141"/>
      <c r="U26" s="141"/>
      <c r="V26" s="145"/>
      <c r="W26" s="145"/>
      <c r="X26" s="155"/>
      <c r="Y26" s="155"/>
      <c r="Z26" s="155"/>
      <c r="AA26" s="145"/>
      <c r="AB26" s="145"/>
    </row>
    <row r="27" spans="1:28" ht="15.75" x14ac:dyDescent="0.25">
      <c r="A27" s="80" t="s">
        <v>322</v>
      </c>
      <c r="B27" s="68"/>
      <c r="C27" s="135"/>
      <c r="D27" s="134"/>
      <c r="E27" s="132"/>
      <c r="F27" s="136"/>
      <c r="G27" s="137"/>
      <c r="I27" s="78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41"/>
      <c r="V27" s="145"/>
      <c r="W27" s="145"/>
      <c r="X27" s="155"/>
      <c r="Y27" s="155"/>
      <c r="Z27" s="155"/>
      <c r="AA27" s="145"/>
      <c r="AB27" s="145"/>
    </row>
    <row r="28" spans="1:28" ht="9.9499999999999993" customHeight="1" x14ac:dyDescent="0.25">
      <c r="A28" s="68"/>
      <c r="B28" s="68"/>
      <c r="C28" s="135"/>
      <c r="D28" s="134"/>
      <c r="E28" s="132"/>
      <c r="F28" s="136"/>
      <c r="G28" s="137"/>
      <c r="I28" s="78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1"/>
      <c r="V28" s="145"/>
      <c r="W28" s="145"/>
      <c r="X28" s="155" t="s">
        <v>324</v>
      </c>
      <c r="Y28" s="155"/>
      <c r="Z28" s="155"/>
      <c r="AA28" s="145"/>
      <c r="AB28" s="145"/>
    </row>
    <row r="29" spans="1:28" ht="17.100000000000001" customHeight="1" x14ac:dyDescent="0.25">
      <c r="A29" s="179" t="s">
        <v>268</v>
      </c>
      <c r="B29" s="180"/>
      <c r="C29" s="180"/>
      <c r="D29" s="181" t="s">
        <v>155</v>
      </c>
      <c r="E29" s="181" t="s">
        <v>156</v>
      </c>
      <c r="F29" s="181" t="s">
        <v>157</v>
      </c>
      <c r="G29" s="180"/>
      <c r="I29" s="78"/>
      <c r="Q29" s="145"/>
      <c r="R29" s="145"/>
      <c r="S29" s="145"/>
      <c r="T29" s="145"/>
      <c r="U29" s="141"/>
      <c r="V29" s="145"/>
      <c r="W29" s="145"/>
      <c r="X29" s="180"/>
      <c r="Y29" s="180"/>
      <c r="Z29" s="181" t="s">
        <v>155</v>
      </c>
      <c r="AA29" s="181" t="s">
        <v>156</v>
      </c>
      <c r="AB29" s="181" t="s">
        <v>157</v>
      </c>
    </row>
    <row r="30" spans="1:28" ht="15.75" x14ac:dyDescent="0.25">
      <c r="A30" s="183" t="s">
        <v>147</v>
      </c>
      <c r="B30" s="184" t="str">
        <f t="shared" ref="B30:B69" si="3">IF(TYPE(VLOOKUP($A30,FB,2,0))=16,"",VLOOKUP($A30,FB,2,0))</f>
        <v>Die Bilanzanalyse: Analyse der Vermögenstruktur. Im Rahmen der Bilanzanalyse werden die Anlagenintensität und der Grad des Umlaufvermögens eines Betriebes ermittelt. (6 Gesamtpunkte)</v>
      </c>
      <c r="C30" s="183"/>
      <c r="D30" s="185">
        <f t="shared" ref="D30:D69" si="4">IF(TYPE(VLOOKUP($A30,FB,$P$5,0))=16,"",VLOOKUP($A30,FB,$P$5,0))</f>
        <v>0</v>
      </c>
      <c r="E30" s="186" t="str">
        <f>IF(B30="","","/")</f>
        <v>/</v>
      </c>
      <c r="F30" s="187">
        <f t="shared" ref="F30:F69" si="5">IF(TYPE(VLOOKUP($A30,FB,($P$5+2),0))=16,"",VLOOKUP($A30,FB,($P$5+2),0))</f>
        <v>6</v>
      </c>
      <c r="G30" s="188" t="s">
        <v>305</v>
      </c>
      <c r="I30" s="78"/>
      <c r="L30" s="141"/>
      <c r="M30" s="141"/>
      <c r="N30" s="141"/>
      <c r="O30" s="141"/>
      <c r="Q30" s="145"/>
      <c r="R30" s="145"/>
      <c r="S30" s="145"/>
      <c r="T30" s="145"/>
      <c r="U30" s="141"/>
      <c r="V30" s="145"/>
      <c r="W30" s="145"/>
      <c r="X30" s="157" t="str">
        <f>IF(G30="","",G30)</f>
        <v>GK1</v>
      </c>
      <c r="Y30" s="158" t="s">
        <v>271</v>
      </c>
      <c r="Z30" s="158">
        <f>D30</f>
        <v>0</v>
      </c>
      <c r="AA30" s="158" t="str">
        <f>E30</f>
        <v>/</v>
      </c>
      <c r="AB30" s="158">
        <f>F30</f>
        <v>6</v>
      </c>
    </row>
    <row r="31" spans="1:28" ht="15.75" x14ac:dyDescent="0.25">
      <c r="A31" s="189" t="s">
        <v>162</v>
      </c>
      <c r="B31" s="190" t="str">
        <f t="shared" si="3"/>
        <v>Die Analyse der Stabilität: Kapitaldienstgrenze. Im Rahmen der Stabilitätsanalyse wird die Kapitaldienstgrenze eines Betriebes ermittelt. (10 Gesamtpunkte)</v>
      </c>
      <c r="C31" s="189"/>
      <c r="D31" s="191">
        <f t="shared" si="4"/>
        <v>0</v>
      </c>
      <c r="E31" s="192" t="str">
        <f t="shared" ref="E31:E69" si="6">IF(B31="","","/")</f>
        <v>/</v>
      </c>
      <c r="F31" s="193">
        <f t="shared" si="5"/>
        <v>10</v>
      </c>
      <c r="G31" s="194" t="s">
        <v>305</v>
      </c>
      <c r="I31" s="78"/>
      <c r="L31" s="141"/>
      <c r="M31" s="141"/>
      <c r="N31" s="141"/>
      <c r="O31" s="141"/>
      <c r="Q31" s="145"/>
      <c r="R31" s="145"/>
      <c r="S31" s="145"/>
      <c r="T31" s="145"/>
      <c r="U31" s="141"/>
      <c r="V31" s="145"/>
      <c r="W31" s="145"/>
      <c r="X31" s="157" t="str">
        <f t="shared" ref="X31:X68" si="7">IF(G31="","",G31)</f>
        <v>GK1</v>
      </c>
      <c r="Y31" s="158" t="s">
        <v>271</v>
      </c>
      <c r="Z31" s="158">
        <f t="shared" ref="Z31:AB69" si="8">D31</f>
        <v>0</v>
      </c>
      <c r="AA31" s="158" t="str">
        <f t="shared" ref="AA31:AB45" si="9">E31</f>
        <v>/</v>
      </c>
      <c r="AB31" s="158">
        <f t="shared" si="9"/>
        <v>10</v>
      </c>
    </row>
    <row r="32" spans="1:28" ht="15.75" x14ac:dyDescent="0.25">
      <c r="A32" s="189" t="s">
        <v>186</v>
      </c>
      <c r="B32" s="190" t="str">
        <f t="shared" si="3"/>
        <v>Die Analyse der Rentabilität: (12 Gesamtpunkte)</v>
      </c>
      <c r="C32" s="189"/>
      <c r="D32" s="191">
        <f t="shared" si="4"/>
        <v>0</v>
      </c>
      <c r="E32" s="192" t="str">
        <f t="shared" si="6"/>
        <v>/</v>
      </c>
      <c r="F32" s="193">
        <f t="shared" si="5"/>
        <v>12</v>
      </c>
      <c r="G32" s="194" t="s">
        <v>305</v>
      </c>
      <c r="I32" s="78"/>
      <c r="L32" s="140"/>
      <c r="M32" s="141"/>
      <c r="N32" s="145"/>
      <c r="O32" s="154"/>
      <c r="Q32" s="145"/>
      <c r="R32" s="145"/>
      <c r="S32" s="145"/>
      <c r="T32" s="145"/>
      <c r="U32" s="141"/>
      <c r="V32" s="145"/>
      <c r="W32" s="145"/>
      <c r="X32" s="157" t="str">
        <f t="shared" si="7"/>
        <v>GK1</v>
      </c>
      <c r="Y32" s="158" t="s">
        <v>271</v>
      </c>
      <c r="Z32" s="158">
        <f t="shared" si="8"/>
        <v>0</v>
      </c>
      <c r="AA32" s="158" t="str">
        <f t="shared" si="9"/>
        <v>/</v>
      </c>
      <c r="AB32" s="158">
        <f t="shared" si="9"/>
        <v>12</v>
      </c>
    </row>
    <row r="33" spans="1:28" ht="15.75" x14ac:dyDescent="0.25">
      <c r="A33" s="189" t="s">
        <v>194</v>
      </c>
      <c r="B33" s="190" t="str">
        <f t="shared" si="3"/>
        <v>Die Bilanzanalyse: Zusammensetzung der Forderungen (5 Gesamtpunkte)</v>
      </c>
      <c r="C33" s="189"/>
      <c r="D33" s="191">
        <f t="shared" si="4"/>
        <v>0</v>
      </c>
      <c r="E33" s="192" t="str">
        <f t="shared" si="6"/>
        <v>/</v>
      </c>
      <c r="F33" s="193">
        <f t="shared" si="5"/>
        <v>5</v>
      </c>
      <c r="G33" s="194" t="s">
        <v>305</v>
      </c>
      <c r="I33" s="78"/>
      <c r="L33" s="140"/>
      <c r="M33" s="141"/>
      <c r="N33" s="145"/>
      <c r="O33" s="145"/>
      <c r="Q33" s="145"/>
      <c r="R33" s="145"/>
      <c r="S33" s="145"/>
      <c r="T33" s="145"/>
      <c r="U33" s="141"/>
      <c r="V33" s="145"/>
      <c r="W33" s="145"/>
      <c r="X33" s="157" t="str">
        <f t="shared" si="7"/>
        <v>GK1</v>
      </c>
      <c r="Y33" s="158" t="s">
        <v>271</v>
      </c>
      <c r="Z33" s="158">
        <f t="shared" si="8"/>
        <v>0</v>
      </c>
      <c r="AA33" s="158" t="str">
        <f t="shared" si="9"/>
        <v>/</v>
      </c>
      <c r="AB33" s="158">
        <f t="shared" si="9"/>
        <v>5</v>
      </c>
    </row>
    <row r="34" spans="1:28" ht="38.25" x14ac:dyDescent="0.25">
      <c r="A34" s="189" t="s">
        <v>177</v>
      </c>
      <c r="B34" s="190" t="str">
        <f t="shared" si="3"/>
        <v>Die Analyse der Finanzierungskraft (= Liquidität): (8 Gesamtpunkte)</v>
      </c>
      <c r="C34" s="189"/>
      <c r="D34" s="191">
        <f t="shared" si="4"/>
        <v>0</v>
      </c>
      <c r="E34" s="192" t="str">
        <f t="shared" si="6"/>
        <v>/</v>
      </c>
      <c r="F34" s="193">
        <f t="shared" si="5"/>
        <v>9</v>
      </c>
      <c r="G34" s="195" t="s">
        <v>290</v>
      </c>
      <c r="I34" s="78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1"/>
      <c r="V34" s="145"/>
      <c r="W34" s="145"/>
      <c r="X34" s="157" t="str">
        <f t="shared" si="7"/>
        <v>EK2</v>
      </c>
      <c r="Y34" s="158" t="s">
        <v>271</v>
      </c>
      <c r="Z34" s="158">
        <f t="shared" si="8"/>
        <v>0</v>
      </c>
      <c r="AA34" s="158" t="str">
        <f t="shared" si="9"/>
        <v>/</v>
      </c>
      <c r="AB34" s="158">
        <f t="shared" si="9"/>
        <v>9</v>
      </c>
    </row>
    <row r="35" spans="1:28" ht="38.25" x14ac:dyDescent="0.25">
      <c r="A35" s="189" t="s">
        <v>202</v>
      </c>
      <c r="B35" s="190" t="str">
        <f t="shared" si="3"/>
        <v>Die Bilanzanalyse: Struktur und Zusammensetzung des Anlagevermögens (5 Gesamtpunkte)</v>
      </c>
      <c r="C35" s="189"/>
      <c r="D35" s="191">
        <f t="shared" si="4"/>
        <v>0</v>
      </c>
      <c r="E35" s="192" t="str">
        <f t="shared" si="6"/>
        <v>/</v>
      </c>
      <c r="F35" s="193">
        <f t="shared" si="5"/>
        <v>5</v>
      </c>
      <c r="G35" s="195" t="s">
        <v>290</v>
      </c>
      <c r="I35" s="78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1"/>
      <c r="V35" s="145"/>
      <c r="W35" s="145"/>
      <c r="X35" s="157" t="str">
        <f t="shared" si="7"/>
        <v>EK2</v>
      </c>
      <c r="Y35" s="158" t="s">
        <v>271</v>
      </c>
      <c r="Z35" s="158">
        <f t="shared" si="8"/>
        <v>0</v>
      </c>
      <c r="AA35" s="158" t="str">
        <f t="shared" si="9"/>
        <v>/</v>
      </c>
      <c r="AB35" s="158">
        <f t="shared" si="9"/>
        <v>5</v>
      </c>
    </row>
    <row r="36" spans="1:28" ht="25.5" x14ac:dyDescent="0.25">
      <c r="A36" s="189" t="s">
        <v>207</v>
      </c>
      <c r="B36" s="190" t="str">
        <f t="shared" si="3"/>
        <v>Die Bilanzanalyse: Allgemeine Auskünfte (12 Gesamtpunkte)</v>
      </c>
      <c r="C36" s="189"/>
      <c r="D36" s="191">
        <f t="shared" si="4"/>
        <v>0</v>
      </c>
      <c r="E36" s="192" t="str">
        <f t="shared" si="6"/>
        <v>/</v>
      </c>
      <c r="F36" s="193">
        <f t="shared" si="5"/>
        <v>12</v>
      </c>
      <c r="G36" s="195" t="s">
        <v>290</v>
      </c>
      <c r="I36" s="78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1"/>
      <c r="V36" s="145"/>
      <c r="W36" s="145"/>
      <c r="X36" s="157" t="str">
        <f t="shared" si="7"/>
        <v>EK2</v>
      </c>
      <c r="Y36" s="158" t="s">
        <v>271</v>
      </c>
      <c r="Z36" s="158">
        <f t="shared" si="8"/>
        <v>0</v>
      </c>
      <c r="AA36" s="158" t="str">
        <f t="shared" si="9"/>
        <v>/</v>
      </c>
      <c r="AB36" s="158">
        <f t="shared" si="9"/>
        <v>12</v>
      </c>
    </row>
    <row r="37" spans="1:28" ht="15.75" x14ac:dyDescent="0.25">
      <c r="A37" s="189" t="s">
        <v>210</v>
      </c>
      <c r="B37" s="190" t="str">
        <f t="shared" si="3"/>
        <v>Die Analyse der Stabilität: (10 Gesamtpunkte)</v>
      </c>
      <c r="C37" s="189"/>
      <c r="D37" s="191">
        <f t="shared" si="4"/>
        <v>0</v>
      </c>
      <c r="E37" s="192" t="str">
        <f t="shared" si="6"/>
        <v>/</v>
      </c>
      <c r="F37" s="193">
        <f t="shared" si="5"/>
        <v>10</v>
      </c>
      <c r="G37" s="195" t="s">
        <v>290</v>
      </c>
      <c r="I37" s="78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1"/>
      <c r="V37" s="145"/>
      <c r="W37" s="145"/>
      <c r="X37" s="157" t="str">
        <f t="shared" si="7"/>
        <v>EK2</v>
      </c>
      <c r="Y37" s="158" t="s">
        <v>271</v>
      </c>
      <c r="Z37" s="158">
        <f t="shared" si="8"/>
        <v>0</v>
      </c>
      <c r="AA37" s="158" t="str">
        <f t="shared" si="9"/>
        <v>/</v>
      </c>
      <c r="AB37" s="158">
        <f t="shared" si="9"/>
        <v>10</v>
      </c>
    </row>
    <row r="38" spans="1:28" ht="25.5" x14ac:dyDescent="0.25">
      <c r="A38" s="189" t="s">
        <v>213</v>
      </c>
      <c r="B38" s="190" t="str">
        <f t="shared" si="3"/>
        <v>Die Bilanzanalyse: Analyse der Kapitalstruktur. Im Rahmen der Bilanzanalyse werden der Eigenkapitalanteil und der Verschuldungsgrad eines Betriebes ermittelt. (5 Gesamtpunkte)</v>
      </c>
      <c r="C38" s="189"/>
      <c r="D38" s="191">
        <f t="shared" si="4"/>
        <v>0</v>
      </c>
      <c r="E38" s="192" t="str">
        <f t="shared" si="6"/>
        <v>/</v>
      </c>
      <c r="F38" s="193">
        <f t="shared" si="5"/>
        <v>5</v>
      </c>
      <c r="G38" s="195" t="s">
        <v>290</v>
      </c>
      <c r="I38" s="78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1"/>
      <c r="V38" s="145"/>
      <c r="W38" s="145"/>
      <c r="X38" s="157" t="str">
        <f t="shared" si="7"/>
        <v>EK2</v>
      </c>
      <c r="Y38" s="158" t="s">
        <v>271</v>
      </c>
      <c r="Z38" s="158">
        <f t="shared" si="8"/>
        <v>0</v>
      </c>
      <c r="AA38" s="158" t="str">
        <f t="shared" si="9"/>
        <v>/</v>
      </c>
      <c r="AB38" s="158">
        <f t="shared" si="9"/>
        <v>5</v>
      </c>
    </row>
    <row r="39" spans="1:28" ht="15.75" x14ac:dyDescent="0.25">
      <c r="A39" s="189" t="s">
        <v>215</v>
      </c>
      <c r="B39" s="190" t="str">
        <f t="shared" si="3"/>
        <v>Die Rentabilitätsanalyse: Eigenkapital- und Gesamtkapitalrentabilität. Im Rahmen der Rentabilitätsanalyse werden sowohl die Eigenkapital- als auch die Gesamtkapitalrentabilität ermittelt. (7 Gesamtpunkte)</v>
      </c>
      <c r="C39" s="189"/>
      <c r="D39" s="191">
        <f t="shared" si="4"/>
        <v>0</v>
      </c>
      <c r="E39" s="192" t="str">
        <f t="shared" si="6"/>
        <v>/</v>
      </c>
      <c r="F39" s="193">
        <f t="shared" si="5"/>
        <v>7</v>
      </c>
      <c r="G39" s="195" t="s">
        <v>290</v>
      </c>
      <c r="I39" s="78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1"/>
      <c r="V39" s="145"/>
      <c r="W39" s="145"/>
      <c r="X39" s="157" t="str">
        <f t="shared" si="7"/>
        <v>EK2</v>
      </c>
      <c r="Y39" s="158" t="s">
        <v>271</v>
      </c>
      <c r="Z39" s="158">
        <f t="shared" si="8"/>
        <v>0</v>
      </c>
      <c r="AA39" s="158" t="str">
        <f t="shared" si="9"/>
        <v>/</v>
      </c>
      <c r="AB39" s="158">
        <f t="shared" si="9"/>
        <v>7</v>
      </c>
    </row>
    <row r="40" spans="1:28" ht="25.5" x14ac:dyDescent="0.25">
      <c r="A40" s="189" t="s">
        <v>217</v>
      </c>
      <c r="B40" s="190" t="str">
        <f t="shared" si="3"/>
        <v/>
      </c>
      <c r="C40" s="189"/>
      <c r="D40" s="191">
        <f t="shared" si="4"/>
        <v>0</v>
      </c>
      <c r="E40" s="192" t="str">
        <f t="shared" si="6"/>
        <v/>
      </c>
      <c r="F40" s="193">
        <f t="shared" si="5"/>
        <v>2</v>
      </c>
      <c r="G40" s="195" t="s">
        <v>290</v>
      </c>
      <c r="I40" s="78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1"/>
      <c r="V40" s="145"/>
      <c r="W40" s="145"/>
      <c r="X40" s="157" t="str">
        <f t="shared" si="7"/>
        <v>EK2</v>
      </c>
      <c r="Y40" s="158" t="s">
        <v>271</v>
      </c>
      <c r="Z40" s="158">
        <f t="shared" si="8"/>
        <v>0</v>
      </c>
      <c r="AA40" s="158" t="str">
        <f t="shared" si="9"/>
        <v/>
      </c>
      <c r="AB40" s="158">
        <f t="shared" si="9"/>
        <v>2</v>
      </c>
    </row>
    <row r="41" spans="1:28" ht="38.25" x14ac:dyDescent="0.25">
      <c r="A41" s="189" t="s">
        <v>222</v>
      </c>
      <c r="B41" s="190" t="str">
        <f t="shared" si="3"/>
        <v>Die Bilanzanalyse: Beurteilung der Kapitalverwendung (6 Gesamtpunkte)</v>
      </c>
      <c r="C41" s="189"/>
      <c r="D41" s="191">
        <f t="shared" si="4"/>
        <v>0</v>
      </c>
      <c r="E41" s="192" t="str">
        <f t="shared" si="6"/>
        <v>/</v>
      </c>
      <c r="F41" s="193">
        <f t="shared" si="5"/>
        <v>7</v>
      </c>
      <c r="G41" s="195" t="s">
        <v>290</v>
      </c>
      <c r="I41" s="78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1"/>
      <c r="V41" s="145"/>
      <c r="W41" s="145"/>
      <c r="X41" s="157" t="str">
        <f t="shared" si="7"/>
        <v>EK2</v>
      </c>
      <c r="Y41" s="158" t="s">
        <v>271</v>
      </c>
      <c r="Z41" s="158">
        <f t="shared" si="8"/>
        <v>0</v>
      </c>
      <c r="AA41" s="158" t="str">
        <f t="shared" si="9"/>
        <v>/</v>
      </c>
      <c r="AB41" s="158">
        <f t="shared" si="9"/>
        <v>7</v>
      </c>
    </row>
    <row r="42" spans="1:28" ht="38.25" x14ac:dyDescent="0.25">
      <c r="A42" s="189" t="s">
        <v>225</v>
      </c>
      <c r="B42" s="190" t="str">
        <f t="shared" si="3"/>
        <v>Die Bilanzanalyse: Was besagt die „Goldene Finanzregel“? Ergänze dazu folgenden Satz! (8 Punkte)</v>
      </c>
      <c r="C42" s="189"/>
      <c r="D42" s="191">
        <f t="shared" si="4"/>
        <v>0</v>
      </c>
      <c r="E42" s="192" t="str">
        <f t="shared" si="6"/>
        <v>/</v>
      </c>
      <c r="F42" s="193">
        <f t="shared" si="5"/>
        <v>8</v>
      </c>
      <c r="G42" s="195" t="s">
        <v>290</v>
      </c>
      <c r="I42" s="78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1"/>
      <c r="V42" s="145"/>
      <c r="W42" s="145"/>
      <c r="X42" s="157" t="str">
        <f t="shared" si="7"/>
        <v>EK2</v>
      </c>
      <c r="Y42" s="158" t="s">
        <v>271</v>
      </c>
      <c r="Z42" s="158">
        <f t="shared" si="8"/>
        <v>0</v>
      </c>
      <c r="AA42" s="158" t="str">
        <f t="shared" si="9"/>
        <v>/</v>
      </c>
      <c r="AB42" s="158">
        <f t="shared" si="9"/>
        <v>8</v>
      </c>
    </row>
    <row r="43" spans="1:28" ht="51" x14ac:dyDescent="0.25">
      <c r="A43" s="189" t="s">
        <v>228</v>
      </c>
      <c r="B43" s="190" t="str">
        <f t="shared" si="3"/>
        <v>Die Rentabilitätsanalyse: Gewinnrate. Im Rahmen der Rentabilitätsanalyse wird die Gewinnrate eines Betriebes ermittelt. (5 Gesamtpunkte)</v>
      </c>
      <c r="C43" s="189"/>
      <c r="D43" s="191">
        <f t="shared" si="4"/>
        <v>0</v>
      </c>
      <c r="E43" s="192" t="str">
        <f t="shared" si="6"/>
        <v>/</v>
      </c>
      <c r="F43" s="193">
        <f t="shared" si="5"/>
        <v>5</v>
      </c>
      <c r="G43" s="195" t="s">
        <v>290</v>
      </c>
      <c r="H43" s="79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1"/>
      <c r="V43" s="145"/>
      <c r="W43" s="145"/>
      <c r="X43" s="157" t="str">
        <f t="shared" si="7"/>
        <v>EK2</v>
      </c>
      <c r="Y43" s="158" t="s">
        <v>271</v>
      </c>
      <c r="Z43" s="158">
        <f t="shared" si="8"/>
        <v>0</v>
      </c>
      <c r="AA43" s="158" t="str">
        <f t="shared" si="9"/>
        <v>/</v>
      </c>
      <c r="AB43" s="158">
        <f t="shared" si="9"/>
        <v>5</v>
      </c>
    </row>
    <row r="44" spans="1:28" ht="38.25" x14ac:dyDescent="0.25">
      <c r="A44" s="189" t="s">
        <v>231</v>
      </c>
      <c r="B44" s="190" t="str">
        <f t="shared" si="3"/>
        <v>Die Rentabilitätsanalyse: Einkünfte aus Land- und Forstwirtschaft. Im Rahmen der Rentabilitätsanalyse werden die Einkünfte aus Land- und Forstwirtschaft eines Betriebes ermittelt. (6 Gesamtpunkte)</v>
      </c>
      <c r="C44" s="189"/>
      <c r="D44" s="191">
        <f t="shared" si="4"/>
        <v>0</v>
      </c>
      <c r="E44" s="192" t="str">
        <f t="shared" si="6"/>
        <v>/</v>
      </c>
      <c r="F44" s="193">
        <f t="shared" si="5"/>
        <v>6</v>
      </c>
      <c r="G44" s="195" t="s">
        <v>290</v>
      </c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1"/>
      <c r="V44" s="145"/>
      <c r="W44" s="145"/>
      <c r="X44" s="157" t="str">
        <f t="shared" si="7"/>
        <v>EK2</v>
      </c>
      <c r="Y44" s="158" t="s">
        <v>271</v>
      </c>
      <c r="Z44" s="158">
        <f t="shared" si="8"/>
        <v>0</v>
      </c>
      <c r="AA44" s="158" t="str">
        <f t="shared" si="9"/>
        <v>/</v>
      </c>
      <c r="AB44" s="158">
        <f t="shared" si="9"/>
        <v>6</v>
      </c>
    </row>
    <row r="45" spans="1:28" ht="25.5" x14ac:dyDescent="0.25">
      <c r="A45" s="189" t="s">
        <v>235</v>
      </c>
      <c r="B45" s="190" t="str">
        <f t="shared" si="3"/>
        <v>Die Analyse der Finanzierungskraft: Kapitalflussrechnung. Im Rahmen der Liquiditätsanalyse wird die Kapitalflussrechnung für den Betrieb durchgeführt. (10 Gesamtpunkte)</v>
      </c>
      <c r="C45" s="189"/>
      <c r="D45" s="191">
        <f t="shared" si="4"/>
        <v>0</v>
      </c>
      <c r="E45" s="192" t="str">
        <f t="shared" si="6"/>
        <v>/</v>
      </c>
      <c r="F45" s="193">
        <f t="shared" si="5"/>
        <v>10</v>
      </c>
      <c r="G45" s="195" t="s">
        <v>290</v>
      </c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1"/>
      <c r="V45" s="145"/>
      <c r="W45" s="145"/>
      <c r="X45" s="157" t="str">
        <f t="shared" si="7"/>
        <v>EK2</v>
      </c>
      <c r="Y45" s="158" t="s">
        <v>271</v>
      </c>
      <c r="Z45" s="158">
        <f t="shared" si="8"/>
        <v>0</v>
      </c>
      <c r="AA45" s="158" t="str">
        <f t="shared" si="9"/>
        <v>/</v>
      </c>
      <c r="AB45" s="158">
        <f t="shared" si="9"/>
        <v>10</v>
      </c>
    </row>
    <row r="46" spans="1:28" ht="25.5" x14ac:dyDescent="0.25">
      <c r="A46" s="189" t="s">
        <v>238</v>
      </c>
      <c r="B46" s="190" t="str">
        <f t="shared" si="3"/>
        <v>Die Analyse der Finanzierungskraft: Cash-Flow. Im Rahmen der Liquiditätsanalyse wird der Cash-Flow eines Betriebes ermittelt. (8 Gesamtpunkte)</v>
      </c>
      <c r="C46" s="189"/>
      <c r="D46" s="191">
        <f t="shared" si="4"/>
        <v>0</v>
      </c>
      <c r="E46" s="192" t="str">
        <f t="shared" si="6"/>
        <v>/</v>
      </c>
      <c r="F46" s="193">
        <f t="shared" si="5"/>
        <v>11</v>
      </c>
      <c r="G46" s="195" t="s">
        <v>290</v>
      </c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1"/>
      <c r="V46" s="145"/>
      <c r="W46" s="145"/>
      <c r="X46" s="157" t="str">
        <f t="shared" si="7"/>
        <v>EK2</v>
      </c>
      <c r="Y46" s="158" t="s">
        <v>271</v>
      </c>
      <c r="Z46" s="158">
        <f t="shared" si="8"/>
        <v>0</v>
      </c>
      <c r="AA46" s="158" t="str">
        <f t="shared" si="8"/>
        <v>/</v>
      </c>
      <c r="AB46" s="158">
        <f t="shared" si="8"/>
        <v>11</v>
      </c>
    </row>
    <row r="47" spans="1:28" ht="25.5" x14ac:dyDescent="0.25">
      <c r="A47" s="189" t="s">
        <v>241</v>
      </c>
      <c r="B47" s="190" t="str">
        <f t="shared" si="3"/>
        <v>Die Analyse der Stabilität: Veralterungsgrad. Im Rahmen der Stabilitätsanalyse wird der Veralterungsgrad von abnutzbarem Anlagevermögen ermittelt. (4 Gesamtpunkte)</v>
      </c>
      <c r="C47" s="189"/>
      <c r="D47" s="191">
        <f t="shared" si="4"/>
        <v>0</v>
      </c>
      <c r="E47" s="192" t="str">
        <f t="shared" si="6"/>
        <v>/</v>
      </c>
      <c r="F47" s="193">
        <f t="shared" si="5"/>
        <v>4</v>
      </c>
      <c r="G47" s="195" t="s">
        <v>290</v>
      </c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1"/>
      <c r="V47" s="145"/>
      <c r="W47" s="145"/>
      <c r="X47" s="157" t="str">
        <f t="shared" si="7"/>
        <v>EK2</v>
      </c>
      <c r="Y47" s="158" t="s">
        <v>271</v>
      </c>
      <c r="Z47" s="158">
        <f t="shared" si="8"/>
        <v>0</v>
      </c>
      <c r="AA47" s="158" t="str">
        <f t="shared" si="8"/>
        <v>/</v>
      </c>
      <c r="AB47" s="158">
        <f t="shared" si="8"/>
        <v>4</v>
      </c>
    </row>
    <row r="48" spans="1:28" ht="25.5" x14ac:dyDescent="0.25">
      <c r="A48" s="189" t="s">
        <v>244</v>
      </c>
      <c r="B48" s="190" t="str">
        <f t="shared" si="3"/>
        <v>Die Analyse der Stabilität: Eigenkapitalveränderung. Im Rahmen der Stabilitätsanalyse wird die Eigenkapitalveränderung ermittelt. (9 Gesamtpunkte)</v>
      </c>
      <c r="C48" s="189"/>
      <c r="D48" s="191">
        <f t="shared" si="4"/>
        <v>0</v>
      </c>
      <c r="E48" s="192" t="str">
        <f t="shared" si="6"/>
        <v>/</v>
      </c>
      <c r="F48" s="193">
        <f t="shared" si="5"/>
        <v>6</v>
      </c>
      <c r="G48" s="195" t="s">
        <v>290</v>
      </c>
      <c r="U48" s="75"/>
      <c r="X48" s="157" t="str">
        <f t="shared" si="7"/>
        <v>EK2</v>
      </c>
      <c r="Y48" s="158" t="s">
        <v>271</v>
      </c>
      <c r="Z48" s="158">
        <f t="shared" si="8"/>
        <v>0</v>
      </c>
      <c r="AA48" s="158" t="str">
        <f t="shared" si="8"/>
        <v>/</v>
      </c>
      <c r="AB48" s="158">
        <f t="shared" si="8"/>
        <v>6</v>
      </c>
    </row>
    <row r="49" spans="1:28" ht="15" x14ac:dyDescent="0.25">
      <c r="A49" s="189" t="s">
        <v>294</v>
      </c>
      <c r="B49" s="190" t="str">
        <f t="shared" si="3"/>
        <v/>
      </c>
      <c r="C49" s="189"/>
      <c r="D49" s="191" t="str">
        <f t="shared" si="4"/>
        <v/>
      </c>
      <c r="E49" s="192" t="str">
        <f t="shared" si="6"/>
        <v/>
      </c>
      <c r="F49" s="193" t="str">
        <f t="shared" si="5"/>
        <v/>
      </c>
      <c r="G49" s="195"/>
      <c r="X49" s="157" t="str">
        <f t="shared" si="7"/>
        <v/>
      </c>
      <c r="Y49" s="158" t="s">
        <v>271</v>
      </c>
      <c r="Z49" s="158" t="str">
        <f t="shared" si="8"/>
        <v/>
      </c>
      <c r="AA49" s="158" t="str">
        <f t="shared" si="8"/>
        <v/>
      </c>
      <c r="AB49" s="158" t="str">
        <f t="shared" si="8"/>
        <v/>
      </c>
    </row>
    <row r="50" spans="1:28" ht="15" x14ac:dyDescent="0.25">
      <c r="A50" s="189" t="s">
        <v>295</v>
      </c>
      <c r="B50" s="190" t="str">
        <f t="shared" si="3"/>
        <v/>
      </c>
      <c r="C50" s="189"/>
      <c r="D50" s="191" t="str">
        <f t="shared" si="4"/>
        <v/>
      </c>
      <c r="E50" s="192" t="str">
        <f t="shared" si="6"/>
        <v/>
      </c>
      <c r="F50" s="193" t="str">
        <f t="shared" si="5"/>
        <v/>
      </c>
      <c r="G50" s="195"/>
      <c r="X50" s="157" t="str">
        <f t="shared" si="7"/>
        <v/>
      </c>
      <c r="Y50" s="158" t="s">
        <v>271</v>
      </c>
      <c r="Z50" s="158" t="str">
        <f t="shared" si="8"/>
        <v/>
      </c>
      <c r="AA50" s="158" t="str">
        <f t="shared" si="8"/>
        <v/>
      </c>
      <c r="AB50" s="158" t="str">
        <f t="shared" si="8"/>
        <v/>
      </c>
    </row>
    <row r="51" spans="1:28" ht="15" x14ac:dyDescent="0.25">
      <c r="A51" s="189" t="s">
        <v>296</v>
      </c>
      <c r="B51" s="190" t="str">
        <f t="shared" si="3"/>
        <v/>
      </c>
      <c r="C51" s="189"/>
      <c r="D51" s="191" t="str">
        <f t="shared" si="4"/>
        <v/>
      </c>
      <c r="E51" s="192" t="str">
        <f t="shared" si="6"/>
        <v/>
      </c>
      <c r="F51" s="193" t="str">
        <f t="shared" si="5"/>
        <v/>
      </c>
      <c r="G51" s="194"/>
      <c r="X51" s="157" t="str">
        <f t="shared" si="7"/>
        <v/>
      </c>
      <c r="Y51" s="158" t="s">
        <v>271</v>
      </c>
      <c r="Z51" s="158" t="str">
        <f t="shared" si="8"/>
        <v/>
      </c>
      <c r="AA51" s="158" t="str">
        <f t="shared" si="8"/>
        <v/>
      </c>
      <c r="AB51" s="158" t="str">
        <f t="shared" si="8"/>
        <v/>
      </c>
    </row>
    <row r="52" spans="1:28" ht="15" x14ac:dyDescent="0.25">
      <c r="A52" s="189" t="s">
        <v>297</v>
      </c>
      <c r="B52" s="190" t="str">
        <f t="shared" si="3"/>
        <v/>
      </c>
      <c r="C52" s="189"/>
      <c r="D52" s="191" t="str">
        <f t="shared" si="4"/>
        <v/>
      </c>
      <c r="E52" s="192" t="str">
        <f t="shared" si="6"/>
        <v/>
      </c>
      <c r="F52" s="193" t="str">
        <f t="shared" si="5"/>
        <v/>
      </c>
      <c r="G52" s="195"/>
      <c r="X52" s="157" t="str">
        <f t="shared" si="7"/>
        <v/>
      </c>
      <c r="Y52" s="158" t="s">
        <v>271</v>
      </c>
      <c r="Z52" s="158" t="str">
        <f t="shared" si="8"/>
        <v/>
      </c>
      <c r="AA52" s="158" t="str">
        <f t="shared" si="8"/>
        <v/>
      </c>
      <c r="AB52" s="158" t="str">
        <f t="shared" si="8"/>
        <v/>
      </c>
    </row>
    <row r="53" spans="1:28" ht="15" x14ac:dyDescent="0.25">
      <c r="A53" s="189" t="s">
        <v>298</v>
      </c>
      <c r="B53" s="190" t="str">
        <f t="shared" si="3"/>
        <v/>
      </c>
      <c r="C53" s="189"/>
      <c r="D53" s="191" t="str">
        <f t="shared" si="4"/>
        <v/>
      </c>
      <c r="E53" s="192" t="str">
        <f t="shared" si="6"/>
        <v/>
      </c>
      <c r="F53" s="193" t="str">
        <f t="shared" si="5"/>
        <v/>
      </c>
      <c r="G53" s="194"/>
      <c r="X53" s="157" t="str">
        <f t="shared" si="7"/>
        <v/>
      </c>
      <c r="Y53" s="158" t="s">
        <v>271</v>
      </c>
      <c r="Z53" s="158" t="str">
        <f t="shared" si="8"/>
        <v/>
      </c>
      <c r="AA53" s="158" t="str">
        <f t="shared" si="8"/>
        <v/>
      </c>
      <c r="AB53" s="158" t="str">
        <f t="shared" si="8"/>
        <v/>
      </c>
    </row>
    <row r="54" spans="1:28" ht="15" x14ac:dyDescent="0.25">
      <c r="A54" s="189" t="s">
        <v>299</v>
      </c>
      <c r="B54" s="190" t="str">
        <f t="shared" si="3"/>
        <v/>
      </c>
      <c r="C54" s="189"/>
      <c r="D54" s="191" t="str">
        <f t="shared" si="4"/>
        <v/>
      </c>
      <c r="E54" s="192" t="str">
        <f t="shared" si="6"/>
        <v/>
      </c>
      <c r="F54" s="193" t="str">
        <f t="shared" si="5"/>
        <v/>
      </c>
      <c r="G54" s="195"/>
      <c r="X54" s="157" t="str">
        <f t="shared" si="7"/>
        <v/>
      </c>
      <c r="Y54" s="158" t="s">
        <v>271</v>
      </c>
      <c r="Z54" s="158" t="str">
        <f t="shared" si="8"/>
        <v/>
      </c>
      <c r="AA54" s="158" t="str">
        <f t="shared" si="8"/>
        <v/>
      </c>
      <c r="AB54" s="158" t="str">
        <f t="shared" si="8"/>
        <v/>
      </c>
    </row>
    <row r="55" spans="1:28" ht="15" x14ac:dyDescent="0.25">
      <c r="A55" s="189" t="s">
        <v>300</v>
      </c>
      <c r="B55" s="190" t="str">
        <f t="shared" si="3"/>
        <v/>
      </c>
      <c r="C55" s="189"/>
      <c r="D55" s="191" t="str">
        <f t="shared" si="4"/>
        <v/>
      </c>
      <c r="E55" s="192" t="str">
        <f t="shared" si="6"/>
        <v/>
      </c>
      <c r="F55" s="193" t="str">
        <f t="shared" si="5"/>
        <v/>
      </c>
      <c r="G55" s="195"/>
      <c r="X55" s="157" t="str">
        <f t="shared" si="7"/>
        <v/>
      </c>
      <c r="Y55" s="158" t="s">
        <v>271</v>
      </c>
      <c r="Z55" s="158" t="str">
        <f t="shared" si="8"/>
        <v/>
      </c>
      <c r="AA55" s="158" t="str">
        <f t="shared" si="8"/>
        <v/>
      </c>
      <c r="AB55" s="158" t="str">
        <f t="shared" si="8"/>
        <v/>
      </c>
    </row>
    <row r="56" spans="1:28" ht="15" x14ac:dyDescent="0.25">
      <c r="A56" s="189" t="s">
        <v>301</v>
      </c>
      <c r="B56" s="190" t="str">
        <f t="shared" si="3"/>
        <v/>
      </c>
      <c r="C56" s="189"/>
      <c r="D56" s="191" t="str">
        <f t="shared" si="4"/>
        <v/>
      </c>
      <c r="E56" s="192" t="str">
        <f t="shared" ref="E56:E60" si="10">IF(B56="","","/")</f>
        <v/>
      </c>
      <c r="F56" s="193" t="str">
        <f t="shared" si="5"/>
        <v/>
      </c>
      <c r="G56" s="194"/>
      <c r="X56" s="157" t="str">
        <f t="shared" ref="X56:X60" si="11">IF(G56="","",G56)</f>
        <v/>
      </c>
      <c r="Y56" s="158" t="s">
        <v>271</v>
      </c>
      <c r="Z56" s="158" t="str">
        <f t="shared" ref="Z56:Z60" si="12">D56</f>
        <v/>
      </c>
      <c r="AA56" s="158" t="str">
        <f t="shared" ref="AA56:AA60" si="13">E56</f>
        <v/>
      </c>
      <c r="AB56" s="158" t="str">
        <f t="shared" ref="AB56:AB60" si="14">F56</f>
        <v/>
      </c>
    </row>
    <row r="57" spans="1:28" ht="15" x14ac:dyDescent="0.25">
      <c r="A57" s="189" t="s">
        <v>302</v>
      </c>
      <c r="B57" s="190" t="str">
        <f t="shared" si="3"/>
        <v/>
      </c>
      <c r="C57" s="189"/>
      <c r="D57" s="191" t="str">
        <f t="shared" si="4"/>
        <v/>
      </c>
      <c r="E57" s="192" t="str">
        <f t="shared" si="10"/>
        <v/>
      </c>
      <c r="F57" s="193" t="str">
        <f t="shared" si="5"/>
        <v/>
      </c>
      <c r="G57" s="195"/>
      <c r="X57" s="157" t="str">
        <f t="shared" si="11"/>
        <v/>
      </c>
      <c r="Y57" s="158" t="s">
        <v>271</v>
      </c>
      <c r="Z57" s="158" t="str">
        <f t="shared" si="12"/>
        <v/>
      </c>
      <c r="AA57" s="158" t="str">
        <f t="shared" si="13"/>
        <v/>
      </c>
      <c r="AB57" s="158" t="str">
        <f t="shared" si="14"/>
        <v/>
      </c>
    </row>
    <row r="58" spans="1:28" ht="15" x14ac:dyDescent="0.25">
      <c r="A58" s="189" t="s">
        <v>303</v>
      </c>
      <c r="B58" s="190" t="str">
        <f t="shared" si="3"/>
        <v/>
      </c>
      <c r="C58" s="189"/>
      <c r="D58" s="191" t="str">
        <f t="shared" si="4"/>
        <v/>
      </c>
      <c r="E58" s="192" t="str">
        <f t="shared" si="10"/>
        <v/>
      </c>
      <c r="F58" s="193" t="str">
        <f t="shared" si="5"/>
        <v/>
      </c>
      <c r="G58" s="194"/>
      <c r="X58" s="157" t="str">
        <f t="shared" si="11"/>
        <v/>
      </c>
      <c r="Y58" s="158" t="s">
        <v>271</v>
      </c>
      <c r="Z58" s="158" t="str">
        <f t="shared" si="12"/>
        <v/>
      </c>
      <c r="AA58" s="158" t="str">
        <f t="shared" si="13"/>
        <v/>
      </c>
      <c r="AB58" s="158" t="str">
        <f t="shared" si="14"/>
        <v/>
      </c>
    </row>
    <row r="59" spans="1:28" ht="15" x14ac:dyDescent="0.25">
      <c r="A59" s="189" t="s">
        <v>304</v>
      </c>
      <c r="B59" s="190" t="str">
        <f t="shared" si="3"/>
        <v/>
      </c>
      <c r="C59" s="189"/>
      <c r="D59" s="191" t="str">
        <f t="shared" si="4"/>
        <v/>
      </c>
      <c r="E59" s="192" t="str">
        <f t="shared" si="10"/>
        <v/>
      </c>
      <c r="F59" s="193" t="str">
        <f t="shared" si="5"/>
        <v/>
      </c>
      <c r="G59" s="195"/>
      <c r="X59" s="157" t="str">
        <f t="shared" si="11"/>
        <v/>
      </c>
      <c r="Y59" s="158" t="s">
        <v>271</v>
      </c>
      <c r="Z59" s="158" t="str">
        <f t="shared" si="12"/>
        <v/>
      </c>
      <c r="AA59" s="158" t="str">
        <f t="shared" si="13"/>
        <v/>
      </c>
      <c r="AB59" s="158" t="str">
        <f t="shared" si="14"/>
        <v/>
      </c>
    </row>
    <row r="60" spans="1:28" ht="15" x14ac:dyDescent="0.25">
      <c r="A60" s="189" t="s">
        <v>308</v>
      </c>
      <c r="B60" s="190" t="str">
        <f t="shared" si="3"/>
        <v/>
      </c>
      <c r="C60" s="189"/>
      <c r="D60" s="191" t="str">
        <f t="shared" si="4"/>
        <v/>
      </c>
      <c r="E60" s="192" t="str">
        <f t="shared" si="10"/>
        <v/>
      </c>
      <c r="F60" s="193" t="str">
        <f t="shared" si="5"/>
        <v/>
      </c>
      <c r="G60" s="195"/>
      <c r="X60" s="157" t="str">
        <f t="shared" si="11"/>
        <v/>
      </c>
      <c r="Y60" s="158" t="s">
        <v>271</v>
      </c>
      <c r="Z60" s="158" t="str">
        <f t="shared" si="12"/>
        <v/>
      </c>
      <c r="AA60" s="158" t="str">
        <f t="shared" si="13"/>
        <v/>
      </c>
      <c r="AB60" s="158" t="str">
        <f t="shared" si="14"/>
        <v/>
      </c>
    </row>
    <row r="61" spans="1:28" ht="15" x14ac:dyDescent="0.25">
      <c r="A61" s="189" t="s">
        <v>309</v>
      </c>
      <c r="B61" s="190" t="str">
        <f t="shared" si="3"/>
        <v/>
      </c>
      <c r="C61" s="189"/>
      <c r="D61" s="191" t="str">
        <f t="shared" si="4"/>
        <v/>
      </c>
      <c r="E61" s="192" t="str">
        <f t="shared" ref="E61:E65" si="15">IF(B61="","","/")</f>
        <v/>
      </c>
      <c r="F61" s="193" t="str">
        <f t="shared" si="5"/>
        <v/>
      </c>
      <c r="G61" s="194"/>
      <c r="X61" s="157" t="str">
        <f t="shared" ref="X61:X65" si="16">IF(G61="","",G61)</f>
        <v/>
      </c>
      <c r="Y61" s="158" t="s">
        <v>271</v>
      </c>
      <c r="Z61" s="158" t="str">
        <f t="shared" ref="Z61:Z65" si="17">D61</f>
        <v/>
      </c>
      <c r="AA61" s="158" t="str">
        <f t="shared" ref="AA61:AA65" si="18">E61</f>
        <v/>
      </c>
      <c r="AB61" s="158" t="str">
        <f t="shared" ref="AB61:AB65" si="19">F61</f>
        <v/>
      </c>
    </row>
    <row r="62" spans="1:28" ht="15" x14ac:dyDescent="0.25">
      <c r="A62" s="189" t="s">
        <v>310</v>
      </c>
      <c r="B62" s="190" t="str">
        <f t="shared" si="3"/>
        <v/>
      </c>
      <c r="C62" s="189"/>
      <c r="D62" s="191" t="str">
        <f t="shared" si="4"/>
        <v/>
      </c>
      <c r="E62" s="192" t="str">
        <f t="shared" si="15"/>
        <v/>
      </c>
      <c r="F62" s="193" t="str">
        <f t="shared" si="5"/>
        <v/>
      </c>
      <c r="G62" s="195"/>
      <c r="X62" s="157" t="str">
        <f t="shared" si="16"/>
        <v/>
      </c>
      <c r="Y62" s="158" t="s">
        <v>271</v>
      </c>
      <c r="Z62" s="158" t="str">
        <f t="shared" si="17"/>
        <v/>
      </c>
      <c r="AA62" s="158" t="str">
        <f t="shared" si="18"/>
        <v/>
      </c>
      <c r="AB62" s="158" t="str">
        <f t="shared" si="19"/>
        <v/>
      </c>
    </row>
    <row r="63" spans="1:28" ht="15" x14ac:dyDescent="0.25">
      <c r="A63" s="189" t="s">
        <v>311</v>
      </c>
      <c r="B63" s="190" t="str">
        <f t="shared" si="3"/>
        <v/>
      </c>
      <c r="C63" s="189"/>
      <c r="D63" s="191" t="str">
        <f t="shared" si="4"/>
        <v/>
      </c>
      <c r="E63" s="192" t="str">
        <f t="shared" si="15"/>
        <v/>
      </c>
      <c r="F63" s="193" t="str">
        <f t="shared" si="5"/>
        <v/>
      </c>
      <c r="G63" s="194"/>
      <c r="X63" s="157" t="str">
        <f t="shared" si="16"/>
        <v/>
      </c>
      <c r="Y63" s="158" t="s">
        <v>271</v>
      </c>
      <c r="Z63" s="158" t="str">
        <f t="shared" si="17"/>
        <v/>
      </c>
      <c r="AA63" s="158" t="str">
        <f t="shared" si="18"/>
        <v/>
      </c>
      <c r="AB63" s="158" t="str">
        <f t="shared" si="19"/>
        <v/>
      </c>
    </row>
    <row r="64" spans="1:28" ht="15" x14ac:dyDescent="0.25">
      <c r="A64" s="189" t="s">
        <v>312</v>
      </c>
      <c r="B64" s="190" t="str">
        <f t="shared" si="3"/>
        <v/>
      </c>
      <c r="C64" s="189"/>
      <c r="D64" s="191" t="str">
        <f t="shared" si="4"/>
        <v/>
      </c>
      <c r="E64" s="192" t="str">
        <f t="shared" si="15"/>
        <v/>
      </c>
      <c r="F64" s="193" t="str">
        <f t="shared" si="5"/>
        <v/>
      </c>
      <c r="G64" s="195"/>
      <c r="X64" s="157" t="str">
        <f t="shared" si="16"/>
        <v/>
      </c>
      <c r="Y64" s="158" t="s">
        <v>271</v>
      </c>
      <c r="Z64" s="158" t="str">
        <f t="shared" si="17"/>
        <v/>
      </c>
      <c r="AA64" s="158" t="str">
        <f t="shared" si="18"/>
        <v/>
      </c>
      <c r="AB64" s="158" t="str">
        <f t="shared" si="19"/>
        <v/>
      </c>
    </row>
    <row r="65" spans="1:28" ht="15" x14ac:dyDescent="0.25">
      <c r="A65" s="189" t="s">
        <v>313</v>
      </c>
      <c r="B65" s="190" t="str">
        <f t="shared" si="3"/>
        <v/>
      </c>
      <c r="C65" s="189"/>
      <c r="D65" s="191" t="str">
        <f t="shared" si="4"/>
        <v/>
      </c>
      <c r="E65" s="192" t="str">
        <f t="shared" si="15"/>
        <v/>
      </c>
      <c r="F65" s="193" t="str">
        <f t="shared" si="5"/>
        <v/>
      </c>
      <c r="G65" s="195"/>
      <c r="X65" s="157" t="str">
        <f t="shared" si="16"/>
        <v/>
      </c>
      <c r="Y65" s="158" t="s">
        <v>271</v>
      </c>
      <c r="Z65" s="158" t="str">
        <f t="shared" si="17"/>
        <v/>
      </c>
      <c r="AA65" s="158" t="str">
        <f t="shared" si="18"/>
        <v/>
      </c>
      <c r="AB65" s="158" t="str">
        <f t="shared" si="19"/>
        <v/>
      </c>
    </row>
    <row r="66" spans="1:28" ht="15" x14ac:dyDescent="0.25">
      <c r="A66" s="189" t="s">
        <v>314</v>
      </c>
      <c r="B66" s="190" t="str">
        <f t="shared" si="3"/>
        <v/>
      </c>
      <c r="C66" s="189"/>
      <c r="D66" s="191" t="str">
        <f t="shared" si="4"/>
        <v/>
      </c>
      <c r="E66" s="192" t="str">
        <f t="shared" si="6"/>
        <v/>
      </c>
      <c r="F66" s="193" t="str">
        <f t="shared" si="5"/>
        <v/>
      </c>
      <c r="G66" s="194"/>
      <c r="X66" s="157" t="str">
        <f t="shared" si="7"/>
        <v/>
      </c>
      <c r="Y66" s="158" t="s">
        <v>271</v>
      </c>
      <c r="Z66" s="158" t="str">
        <f t="shared" si="8"/>
        <v/>
      </c>
      <c r="AA66" s="158" t="str">
        <f t="shared" si="8"/>
        <v/>
      </c>
      <c r="AB66" s="158" t="str">
        <f t="shared" si="8"/>
        <v/>
      </c>
    </row>
    <row r="67" spans="1:28" ht="15" x14ac:dyDescent="0.25">
      <c r="A67" s="189" t="s">
        <v>315</v>
      </c>
      <c r="B67" s="190" t="str">
        <f t="shared" si="3"/>
        <v/>
      </c>
      <c r="C67" s="189"/>
      <c r="D67" s="191" t="str">
        <f t="shared" si="4"/>
        <v/>
      </c>
      <c r="E67" s="192" t="str">
        <f t="shared" si="6"/>
        <v/>
      </c>
      <c r="F67" s="193" t="str">
        <f t="shared" si="5"/>
        <v/>
      </c>
      <c r="G67" s="195"/>
      <c r="X67" s="157" t="str">
        <f t="shared" si="7"/>
        <v/>
      </c>
      <c r="Y67" s="158" t="s">
        <v>271</v>
      </c>
      <c r="Z67" s="158" t="str">
        <f t="shared" si="8"/>
        <v/>
      </c>
      <c r="AA67" s="158" t="str">
        <f t="shared" si="8"/>
        <v/>
      </c>
      <c r="AB67" s="158" t="str">
        <f t="shared" si="8"/>
        <v/>
      </c>
    </row>
    <row r="68" spans="1:28" ht="15" x14ac:dyDescent="0.25">
      <c r="A68" s="189" t="s">
        <v>316</v>
      </c>
      <c r="B68" s="190" t="str">
        <f t="shared" si="3"/>
        <v/>
      </c>
      <c r="C68" s="189"/>
      <c r="D68" s="191" t="str">
        <f t="shared" si="4"/>
        <v/>
      </c>
      <c r="E68" s="192" t="str">
        <f t="shared" si="6"/>
        <v/>
      </c>
      <c r="F68" s="193" t="str">
        <f t="shared" si="5"/>
        <v/>
      </c>
      <c r="G68" s="195"/>
      <c r="X68" s="157" t="str">
        <f t="shared" si="7"/>
        <v/>
      </c>
      <c r="Y68" s="158" t="s">
        <v>271</v>
      </c>
      <c r="Z68" s="158" t="str">
        <f t="shared" si="8"/>
        <v/>
      </c>
      <c r="AA68" s="158" t="str">
        <f t="shared" si="8"/>
        <v/>
      </c>
      <c r="AB68" s="158" t="str">
        <f t="shared" si="8"/>
        <v/>
      </c>
    </row>
    <row r="69" spans="1:28" ht="15" x14ac:dyDescent="0.25">
      <c r="A69" s="196" t="s">
        <v>317</v>
      </c>
      <c r="B69" s="197" t="str">
        <f t="shared" si="3"/>
        <v/>
      </c>
      <c r="C69" s="196"/>
      <c r="D69" s="198" t="str">
        <f t="shared" si="4"/>
        <v/>
      </c>
      <c r="E69" s="199" t="str">
        <f t="shared" si="6"/>
        <v/>
      </c>
      <c r="F69" s="200" t="str">
        <f t="shared" si="5"/>
        <v/>
      </c>
      <c r="G69" s="201"/>
      <c r="X69" s="172" t="str">
        <f>IF(G69="","",G69)</f>
        <v/>
      </c>
      <c r="Y69" s="173" t="s">
        <v>271</v>
      </c>
      <c r="Z69" s="173" t="str">
        <f t="shared" si="8"/>
        <v/>
      </c>
      <c r="AA69" s="173" t="str">
        <f t="shared" si="8"/>
        <v/>
      </c>
      <c r="AB69" s="173" t="str">
        <f t="shared" si="8"/>
        <v/>
      </c>
    </row>
    <row r="70" spans="1:28" ht="15.75" x14ac:dyDescent="0.25">
      <c r="A70" s="148" t="s">
        <v>288</v>
      </c>
      <c r="B70" s="149"/>
      <c r="C70" s="150"/>
      <c r="D70" s="151">
        <f>SUM(D30:D69)</f>
        <v>0</v>
      </c>
      <c r="E70" s="152" t="str">
        <f>IF(A70="","","/")</f>
        <v>/</v>
      </c>
      <c r="F70" s="153">
        <f>SUM(F30:F69)</f>
        <v>140</v>
      </c>
      <c r="G70" s="182"/>
      <c r="X70" s="140" t="s">
        <v>291</v>
      </c>
      <c r="Y70" s="145" t="s">
        <v>271</v>
      </c>
      <c r="Z70" s="76">
        <f>SUM(Z30:Z69)</f>
        <v>0</v>
      </c>
      <c r="AA70" s="77" t="s">
        <v>156</v>
      </c>
      <c r="AB70" s="70">
        <f>SUM(AB30:AB69)</f>
        <v>140</v>
      </c>
    </row>
    <row r="71" spans="1:28" ht="39.950000000000003" customHeight="1" x14ac:dyDescent="0.25">
      <c r="A71" s="81"/>
      <c r="B71" s="81"/>
      <c r="C71" s="81"/>
      <c r="D71" s="81"/>
      <c r="E71" s="81"/>
      <c r="F71" s="81"/>
      <c r="G71" s="82"/>
    </row>
    <row r="72" spans="1:28" ht="12" hidden="1" customHeight="1" x14ac:dyDescent="0.25">
      <c r="A72" s="79"/>
      <c r="B72" s="79"/>
      <c r="C72" s="79"/>
      <c r="D72" s="79"/>
      <c r="E72" s="79"/>
      <c r="F72" s="79"/>
      <c r="G72" s="79"/>
    </row>
    <row r="73" spans="1:28" ht="12" hidden="1" customHeight="1" x14ac:dyDescent="0.25"/>
    <row r="74" spans="1:28" ht="12" hidden="1" customHeight="1" x14ac:dyDescent="0.25">
      <c r="B74" s="114"/>
      <c r="C74" s="114"/>
      <c r="D74" s="114"/>
      <c r="E74" s="114"/>
      <c r="F74" s="114"/>
      <c r="G74" s="114"/>
    </row>
    <row r="75" spans="1:28" ht="12" hidden="1" customHeight="1" x14ac:dyDescent="0.25">
      <c r="B75" s="115"/>
      <c r="C75" s="115"/>
      <c r="D75" s="115"/>
      <c r="E75" s="115"/>
      <c r="F75" s="115"/>
      <c r="G75" s="115"/>
    </row>
    <row r="76" spans="1:28" ht="12" hidden="1" customHeight="1" x14ac:dyDescent="0.25">
      <c r="B76" s="115"/>
      <c r="C76" s="115"/>
      <c r="D76" s="115"/>
      <c r="E76" s="115"/>
      <c r="F76" s="115"/>
      <c r="G76" s="115"/>
    </row>
    <row r="77" spans="1:28" ht="12" hidden="1" customHeight="1" x14ac:dyDescent="0.25">
      <c r="B77" s="115"/>
      <c r="C77" s="115"/>
      <c r="D77" s="115"/>
      <c r="E77" s="115"/>
      <c r="F77" s="115"/>
      <c r="G77" s="115"/>
    </row>
    <row r="78" spans="1:28" ht="12" hidden="1" customHeight="1" x14ac:dyDescent="0.25">
      <c r="B78" s="115"/>
      <c r="C78" s="115"/>
      <c r="D78" s="115"/>
      <c r="E78" s="115"/>
      <c r="F78" s="115"/>
      <c r="G78" s="115"/>
    </row>
    <row r="79" spans="1:28" ht="12" hidden="1" customHeight="1" x14ac:dyDescent="0.25">
      <c r="B79" s="115"/>
      <c r="C79" s="115"/>
      <c r="D79" s="115"/>
      <c r="E79" s="115"/>
      <c r="F79" s="115"/>
      <c r="G79" s="115"/>
    </row>
    <row r="80" spans="1:28" ht="12" hidden="1" customHeight="1" x14ac:dyDescent="0.25">
      <c r="B80" s="115"/>
      <c r="C80" s="115"/>
      <c r="D80" s="115"/>
      <c r="E80" s="115"/>
      <c r="F80" s="115"/>
      <c r="G80" s="115"/>
    </row>
    <row r="81" spans="2:7" ht="12" hidden="1" customHeight="1" x14ac:dyDescent="0.25">
      <c r="B81" s="116"/>
      <c r="C81" s="116"/>
      <c r="D81" s="116"/>
      <c r="E81" s="116"/>
      <c r="F81" s="116"/>
      <c r="G81" s="116"/>
    </row>
    <row r="82" spans="2:7" ht="12" hidden="1" customHeight="1" x14ac:dyDescent="0.25">
      <c r="B82" s="117"/>
      <c r="C82" s="117"/>
      <c r="D82" s="117"/>
      <c r="E82" s="117"/>
      <c r="F82" s="117"/>
      <c r="G82" s="117"/>
    </row>
    <row r="83" spans="2:7" ht="0" hidden="1" customHeight="1" x14ac:dyDescent="0.25"/>
  </sheetData>
  <sheetProtection algorithmName="SHA-512" hashValue="CFKVjdtTPPNG2doR+fvnMB6SYLVOm8TdFqLx/Cpm9zN9kG6/GF7D9b2KXkuoKgP/PDfQsXRFEgA0Gb1Opf9qJg==" saltValue="m9hLjCQLfhxXVrt2+ZcCcw==" spinCount="100000" sheet="1" objects="1" scenarios="1" selectLockedCells="1" selectUnlockedCells="1"/>
  <mergeCells count="2">
    <mergeCell ref="A15:G15"/>
    <mergeCell ref="A1:AB1"/>
  </mergeCells>
  <phoneticPr fontId="62" type="noConversion"/>
  <conditionalFormatting sqref="A2:AB2">
    <cfRule type="expression" dxfId="0" priority="2">
      <formula>OR($K$2="???",$AB$2="???")</formula>
    </cfRule>
  </conditionalFormatting>
  <pageMargins left="0.78740157480314965" right="0.59055118110236227" top="0.98425196850393704" bottom="0.59055118110236227" header="0.39370078740157483" footer="0.39370078740157483"/>
  <pageSetup paperSize="9" scale="93" orientation="portrait" blackAndWhite="1" r:id="rId1"/>
  <headerFooter>
    <oddFooter>&amp;R&amp;8Seite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11</vt:i4>
      </vt:variant>
    </vt:vector>
  </HeadingPairs>
  <TitlesOfParts>
    <vt:vector size="13" baseType="lpstr">
      <vt:lpstr>Antworten</vt:lpstr>
      <vt:lpstr>Bewertung</vt:lpstr>
      <vt:lpstr>Ankreuzen</vt:lpstr>
      <vt:lpstr>Antwort_BA1</vt:lpstr>
      <vt:lpstr>Antwort_BA2</vt:lpstr>
      <vt:lpstr>Antwort_BA3</vt:lpstr>
      <vt:lpstr>Antwort_BA4</vt:lpstr>
      <vt:lpstr>Antwort_BA5</vt:lpstr>
      <vt:lpstr>Antwort_BA6</vt:lpstr>
      <vt:lpstr>Antwort_BA7</vt:lpstr>
      <vt:lpstr>Antworten!Druckbereich</vt:lpstr>
      <vt:lpstr>Bewertung!Druckbereich</vt:lpstr>
      <vt:lpstr>FB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wharasleben</dc:creator>
  <cp:lastModifiedBy>Harasleben Wolfgang</cp:lastModifiedBy>
  <cp:lastPrinted>2023-11-16T10:14:21Z</cp:lastPrinted>
  <dcterms:created xsi:type="dcterms:W3CDTF">2020-11-04T08:14:44Z</dcterms:created>
  <dcterms:modified xsi:type="dcterms:W3CDTF">2023-11-16T10:19:41Z</dcterms:modified>
</cp:coreProperties>
</file>